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m\Documents\"/>
    </mc:Choice>
  </mc:AlternateContent>
  <xr:revisionPtr revIDLastSave="0" documentId="13_ncr:1_{9EB025CC-7CA8-491E-A4D8-784B7E20CA94}" xr6:coauthVersionLast="47" xr6:coauthVersionMax="47" xr10:uidLastSave="{00000000-0000-0000-0000-000000000000}"/>
  <bookViews>
    <workbookView xWindow="38280" yWindow="9735" windowWidth="20730" windowHeight="11040" activeTab="1" xr2:uid="{00000000-000D-0000-FFFF-FFFF00000000}"/>
  </bookViews>
  <sheets>
    <sheet name="HONORÁRIOS" sheetId="1" r:id="rId1"/>
    <sheet name="PRAZO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" l="1"/>
  <c r="B69" i="1"/>
  <c r="B43" i="1"/>
  <c r="C50" i="1"/>
  <c r="E62" i="1"/>
  <c r="F62" i="1"/>
  <c r="G62" i="1" s="1"/>
  <c r="H62" i="1" s="1"/>
  <c r="I62" i="1" s="1"/>
  <c r="B37" i="1"/>
  <c r="F51" i="1"/>
  <c r="G51" i="1" s="1"/>
  <c r="H51" i="1" s="1"/>
  <c r="I51" i="1" s="1"/>
  <c r="B49" i="1"/>
  <c r="B48" i="1"/>
  <c r="B47" i="1"/>
  <c r="B36" i="1"/>
  <c r="B35" i="1"/>
  <c r="B60" i="1" s="1"/>
  <c r="B29" i="1"/>
  <c r="B58" i="1" s="1"/>
  <c r="B24" i="1"/>
  <c r="B57" i="1" s="1"/>
  <c r="B15" i="1"/>
  <c r="B16" i="1" s="1"/>
  <c r="B9" i="1"/>
  <c r="B55" i="1" s="1"/>
  <c r="B51" i="1" l="1"/>
  <c r="B52" i="1" s="1"/>
  <c r="B66" i="1" s="1"/>
  <c r="B38" i="1"/>
  <c r="B59" i="1" s="1"/>
  <c r="B17" i="1"/>
  <c r="B56" i="1" s="1"/>
  <c r="B61" i="1" l="1"/>
  <c r="B62" i="1" l="1"/>
  <c r="B63" i="1" s="1"/>
  <c r="B73" i="1" s="1"/>
</calcChain>
</file>

<file path=xl/sharedStrings.xml><?xml version="1.0" encoding="utf-8"?>
<sst xmlns="http://schemas.openxmlformats.org/spreadsheetml/2006/main" count="67" uniqueCount="63">
  <si>
    <t>1- DESPESAS</t>
  </si>
  <si>
    <t>1.1- Tarifas e serviços</t>
  </si>
  <si>
    <t>Subtotal</t>
  </si>
  <si>
    <t>1.2- Mão-de-obra administrativa</t>
  </si>
  <si>
    <t>1.3 - Despesas de Escritório</t>
  </si>
  <si>
    <t>1.4 - Transporte</t>
  </si>
  <si>
    <t>1.5 - Depreciação do Ativo Imobilizado</t>
  </si>
  <si>
    <t>Equip. de informática/</t>
  </si>
  <si>
    <t>1.6 - Custos Financeiros</t>
  </si>
  <si>
    <t>CF = i% x Ativo Imobilizado</t>
  </si>
  <si>
    <t>1.7 - Remuneração</t>
  </si>
  <si>
    <t>1.8 - Resumo</t>
  </si>
  <si>
    <t>1.8.1 Despesas</t>
  </si>
  <si>
    <t>1.8.2 Remuneração</t>
  </si>
  <si>
    <t>1.9 - VALOR DA HORA TÉCNICA</t>
  </si>
  <si>
    <t>1.9.1- Parcela relativa às despesas</t>
  </si>
  <si>
    <t>1.9.2- Parcela relativa ao salário</t>
  </si>
  <si>
    <t>1.9.3- VALOR DA HORA TÉCNICA</t>
  </si>
  <si>
    <t xml:space="preserve">IPTU </t>
  </si>
  <si>
    <t xml:space="preserve">Telefone </t>
  </si>
  <si>
    <t>Salário de secretária/digitadora</t>
  </si>
  <si>
    <t>Salário auxiliar técnico</t>
  </si>
  <si>
    <t xml:space="preserve">Faxineira (diarista) </t>
  </si>
  <si>
    <t xml:space="preserve">Soma </t>
  </si>
  <si>
    <t>Leis sociais 85 %</t>
  </si>
  <si>
    <t>Aluguel/condomínio</t>
  </si>
  <si>
    <t>Material/escritório</t>
  </si>
  <si>
    <t>Pequenas despesas/manutenção</t>
  </si>
  <si>
    <t>Locação de veículo pequeno (80%)</t>
  </si>
  <si>
    <t>Combustível</t>
  </si>
  <si>
    <t xml:space="preserve">Móveis </t>
  </si>
  <si>
    <t>maq. fotográfica/software</t>
  </si>
  <si>
    <t>Ativo imobilizado</t>
  </si>
  <si>
    <t xml:space="preserve">Depreciação móveis (80% em 10 anos) </t>
  </si>
  <si>
    <t>Depreciação outros equip. (100% em 3 anos)</t>
  </si>
  <si>
    <t>CF = 0,015</t>
  </si>
  <si>
    <t xml:space="preserve">CF mensal </t>
  </si>
  <si>
    <t xml:space="preserve">Remuneração mensal </t>
  </si>
  <si>
    <t xml:space="preserve">13° : (1/12) = 8,33% </t>
  </si>
  <si>
    <t xml:space="preserve">Férias (1/11) = 9.09% </t>
  </si>
  <si>
    <t xml:space="preserve">FGTS = 8,00% </t>
  </si>
  <si>
    <t xml:space="preserve">Seguro saúde/compl. aposentadoria </t>
  </si>
  <si>
    <t xml:space="preserve">Subtotal </t>
  </si>
  <si>
    <t xml:space="preserve">Tarifas e Serviços </t>
  </si>
  <si>
    <t xml:space="preserve">Mão-de-obra Administrativa </t>
  </si>
  <si>
    <t xml:space="preserve">Despesas de Escritório </t>
  </si>
  <si>
    <t xml:space="preserve">Transporte </t>
  </si>
  <si>
    <t xml:space="preserve">Depreciação do Ativo Imobilizado </t>
  </si>
  <si>
    <t>Custos financeiros</t>
  </si>
  <si>
    <t xml:space="preserve">SUB-TOTAL </t>
  </si>
  <si>
    <t xml:space="preserve">TOTAL 1 </t>
  </si>
  <si>
    <t xml:space="preserve">Remuneração </t>
  </si>
  <si>
    <t xml:space="preserve">TOTAL 2 </t>
  </si>
  <si>
    <t xml:space="preserve">v1 = TOTAL 1/160 </t>
  </si>
  <si>
    <t xml:space="preserve">v2 = TOTAL 2/160 </t>
  </si>
  <si>
    <t>Honorários H = v1 + v2  (por hora)</t>
  </si>
  <si>
    <t>Contabilidade/Contador</t>
  </si>
  <si>
    <t>Atenção: todas as verbas devem ser consideradas em sua expressão mensal</t>
  </si>
  <si>
    <t>Energia elétrica</t>
  </si>
  <si>
    <t>Reposição de I.S.S. sobre remuneração (5,263%)</t>
  </si>
  <si>
    <t xml:space="preserve">Reposição de I.R. e ISS s/ despesas (27,5% + 5,0%, por dentro) </t>
  </si>
  <si>
    <t>ISS / Conselhos / Sindicatos</t>
  </si>
  <si>
    <t>(data base março de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</si>
</sst>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9" formatCode="0.0000%"/>
    <numFmt numFmtId="170" formatCode="_-* #,##0.0000_-;\-* #,##0.0000_-;_-* &quot;-&quot;????_-;_-@_-"/>
    <numFmt numFmtId="174" formatCode="_-* #,##0.000000_-;\-* #,##0.000000_-;_-* &quot;-&quot;??_-;_-@_-"/>
    <numFmt numFmtId="175" formatCode="_-* #,##0.000000_-;\-* #,##0.000000_-;_-* &quot;-&quot;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6" fontId="0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165" fontId="0" fillId="0" borderId="0" xfId="2" applyFont="1"/>
    <xf numFmtId="165" fontId="2" fillId="0" borderId="0" xfId="2" applyFont="1"/>
    <xf numFmtId="10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3" fillId="2" borderId="0" xfId="0" applyFont="1" applyFill="1" applyAlignment="1">
      <alignment horizontal="left"/>
    </xf>
    <xf numFmtId="169" fontId="0" fillId="0" borderId="0" xfId="3" applyNumberFormat="1" applyFont="1"/>
    <xf numFmtId="165" fontId="0" fillId="3" borderId="0" xfId="2" applyFont="1" applyFill="1"/>
    <xf numFmtId="166" fontId="0" fillId="3" borderId="0" xfId="1" applyFont="1" applyFill="1"/>
    <xf numFmtId="10" fontId="0" fillId="3" borderId="0" xfId="3" applyNumberFormat="1" applyFont="1" applyFill="1"/>
    <xf numFmtId="169" fontId="0" fillId="0" borderId="0" xfId="0" applyNumberFormat="1"/>
    <xf numFmtId="174" fontId="0" fillId="0" borderId="0" xfId="0" applyNumberFormat="1"/>
    <xf numFmtId="175" fontId="0" fillId="0" borderId="0" xfId="0" applyNumberFormat="1"/>
    <xf numFmtId="170" fontId="0" fillId="0" borderId="0" xfId="0" applyNumberForma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135135</xdr:rowOff>
    </xdr:from>
    <xdr:to>
      <xdr:col>17</xdr:col>
      <xdr:colOff>47625</xdr:colOff>
      <xdr:row>43</xdr:row>
      <xdr:rowOff>85724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2F7BB0A5-DC5A-AB03-7409-9131D2834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421135"/>
          <a:ext cx="10410825" cy="5856089"/>
        </a:xfrm>
        <a:prstGeom prst="rect">
          <a:avLst/>
        </a:prstGeom>
      </xdr:spPr>
    </xdr:pic>
    <xdr:clientData/>
  </xdr:twoCellAnchor>
  <xdr:twoCellAnchor editAs="oneCell">
    <xdr:from>
      <xdr:col>0</xdr:col>
      <xdr:colOff>405341</xdr:colOff>
      <xdr:row>46</xdr:row>
      <xdr:rowOff>152399</xdr:rowOff>
    </xdr:from>
    <xdr:to>
      <xdr:col>21</xdr:col>
      <xdr:colOff>219074</xdr:colOff>
      <xdr:row>84</xdr:row>
      <xdr:rowOff>9524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F792FCE2-7E41-3971-B834-1A2BF41EA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5341" y="8915399"/>
          <a:ext cx="12615333" cy="709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173831</xdr:rowOff>
    </xdr:from>
    <xdr:to>
      <xdr:col>21</xdr:col>
      <xdr:colOff>114299</xdr:colOff>
      <xdr:row>129</xdr:row>
      <xdr:rowOff>9525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79C145FB-2176-F8E4-D70C-C9EDD090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0" y="17318831"/>
          <a:ext cx="12915899" cy="72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opLeftCell="A58" workbookViewId="0">
      <selection activeCell="E73" sqref="E73:F73"/>
    </sheetView>
  </sheetViews>
  <sheetFormatPr defaultRowHeight="15" x14ac:dyDescent="0.25"/>
  <cols>
    <col min="1" max="1" width="55.28515625" bestFit="1" customWidth="1"/>
    <col min="2" max="2" width="13.28515625" style="3" bestFit="1" customWidth="1"/>
    <col min="3" max="3" width="13.140625" bestFit="1" customWidth="1"/>
    <col min="4" max="4" width="4" bestFit="1" customWidth="1"/>
    <col min="5" max="5" width="12.140625" bestFit="1" customWidth="1"/>
    <col min="6" max="6" width="8" bestFit="1" customWidth="1"/>
    <col min="7" max="7" width="9.5703125" bestFit="1" customWidth="1"/>
    <col min="8" max="8" width="10" bestFit="1" customWidth="1"/>
    <col min="9" max="9" width="12" bestFit="1" customWidth="1"/>
    <col min="12" max="12" width="10.140625" bestFit="1" customWidth="1"/>
    <col min="14" max="14" width="12.5703125" bestFit="1" customWidth="1"/>
  </cols>
  <sheetData>
    <row r="1" spans="1:5" ht="28.5" customHeight="1" x14ac:dyDescent="0.25">
      <c r="A1" s="21" t="s">
        <v>57</v>
      </c>
      <c r="B1" s="21"/>
    </row>
    <row r="2" spans="1:5" x14ac:dyDescent="0.25">
      <c r="A2" s="22" t="s">
        <v>62</v>
      </c>
      <c r="B2" s="22"/>
    </row>
    <row r="3" spans="1:5" x14ac:dyDescent="0.25">
      <c r="A3" s="1" t="s">
        <v>0</v>
      </c>
    </row>
    <row r="4" spans="1:5" x14ac:dyDescent="0.25">
      <c r="A4" s="5" t="s">
        <v>1</v>
      </c>
    </row>
    <row r="5" spans="1:5" x14ac:dyDescent="0.25">
      <c r="A5" s="1" t="s">
        <v>58</v>
      </c>
      <c r="B5" s="13">
        <v>550</v>
      </c>
    </row>
    <row r="6" spans="1:5" x14ac:dyDescent="0.25">
      <c r="A6" s="1" t="s">
        <v>18</v>
      </c>
      <c r="B6" s="13">
        <v>250</v>
      </c>
    </row>
    <row r="7" spans="1:5" x14ac:dyDescent="0.25">
      <c r="A7" s="20" t="s">
        <v>61</v>
      </c>
      <c r="B7" s="13">
        <v>300</v>
      </c>
      <c r="E7" s="9"/>
    </row>
    <row r="8" spans="1:5" x14ac:dyDescent="0.25">
      <c r="A8" s="1" t="s">
        <v>19</v>
      </c>
      <c r="B8" s="13">
        <v>500</v>
      </c>
    </row>
    <row r="9" spans="1:5" x14ac:dyDescent="0.25">
      <c r="A9" s="5" t="s">
        <v>2</v>
      </c>
      <c r="B9" s="7">
        <f>SUM(B5:B8)</f>
        <v>1600</v>
      </c>
    </row>
    <row r="10" spans="1:5" x14ac:dyDescent="0.25">
      <c r="A10" s="2"/>
      <c r="B10" s="6"/>
    </row>
    <row r="11" spans="1:5" x14ac:dyDescent="0.25">
      <c r="A11" s="5" t="s">
        <v>3</v>
      </c>
      <c r="B11" s="6"/>
    </row>
    <row r="12" spans="1:5" x14ac:dyDescent="0.25">
      <c r="A12" s="1" t="s">
        <v>20</v>
      </c>
      <c r="B12" s="13">
        <v>2900</v>
      </c>
    </row>
    <row r="13" spans="1:5" x14ac:dyDescent="0.25">
      <c r="A13" s="1" t="s">
        <v>21</v>
      </c>
      <c r="B13" s="13">
        <v>2313.8702702702703</v>
      </c>
    </row>
    <row r="14" spans="1:5" x14ac:dyDescent="0.25">
      <c r="A14" s="1" t="s">
        <v>22</v>
      </c>
      <c r="B14" s="13">
        <v>600</v>
      </c>
    </row>
    <row r="15" spans="1:5" x14ac:dyDescent="0.25">
      <c r="A15" s="1" t="s">
        <v>23</v>
      </c>
      <c r="B15" s="6">
        <f>SUM(B12:B14)</f>
        <v>5813.8702702702703</v>
      </c>
    </row>
    <row r="16" spans="1:5" x14ac:dyDescent="0.25">
      <c r="A16" s="1" t="s">
        <v>24</v>
      </c>
      <c r="B16" s="6">
        <f>B15*0.85</f>
        <v>4941.7897297297295</v>
      </c>
    </row>
    <row r="17" spans="1:5" x14ac:dyDescent="0.25">
      <c r="A17" s="5" t="s">
        <v>2</v>
      </c>
      <c r="B17" s="7">
        <f>B9+B15+B16</f>
        <v>12355.66</v>
      </c>
    </row>
    <row r="18" spans="1:5" x14ac:dyDescent="0.25">
      <c r="A18" s="2"/>
      <c r="B18" s="6"/>
    </row>
    <row r="19" spans="1:5" x14ac:dyDescent="0.25">
      <c r="A19" s="5" t="s">
        <v>4</v>
      </c>
      <c r="B19" s="6"/>
    </row>
    <row r="20" spans="1:5" x14ac:dyDescent="0.25">
      <c r="A20" s="1" t="s">
        <v>25</v>
      </c>
      <c r="B20" s="13">
        <v>4000</v>
      </c>
    </row>
    <row r="21" spans="1:5" x14ac:dyDescent="0.25">
      <c r="A21" s="1" t="s">
        <v>26</v>
      </c>
      <c r="B21" s="13">
        <v>450</v>
      </c>
    </row>
    <row r="22" spans="1:5" x14ac:dyDescent="0.25">
      <c r="A22" s="1" t="s">
        <v>27</v>
      </c>
      <c r="B22" s="13">
        <v>500</v>
      </c>
    </row>
    <row r="23" spans="1:5" x14ac:dyDescent="0.25">
      <c r="A23" s="1" t="s">
        <v>56</v>
      </c>
      <c r="B23" s="13">
        <v>779.25</v>
      </c>
    </row>
    <row r="24" spans="1:5" x14ac:dyDescent="0.25">
      <c r="A24" s="5" t="s">
        <v>2</v>
      </c>
      <c r="B24" s="7">
        <f>SUM(B20:B23)</f>
        <v>5729.25</v>
      </c>
      <c r="E24" s="9"/>
    </row>
    <row r="25" spans="1:5" x14ac:dyDescent="0.25">
      <c r="A25" s="2"/>
      <c r="B25" s="6"/>
    </row>
    <row r="26" spans="1:5" x14ac:dyDescent="0.25">
      <c r="A26" s="5" t="s">
        <v>5</v>
      </c>
      <c r="B26" s="6"/>
    </row>
    <row r="27" spans="1:5" x14ac:dyDescent="0.25">
      <c r="A27" s="1" t="s">
        <v>28</v>
      </c>
      <c r="B27" s="13">
        <v>3100</v>
      </c>
    </row>
    <row r="28" spans="1:5" x14ac:dyDescent="0.25">
      <c r="A28" s="1" t="s">
        <v>29</v>
      </c>
      <c r="B28" s="13">
        <v>1593.88</v>
      </c>
      <c r="C28" s="9"/>
    </row>
    <row r="29" spans="1:5" x14ac:dyDescent="0.25">
      <c r="A29" s="5" t="s">
        <v>2</v>
      </c>
      <c r="B29" s="7">
        <f>SUM(B27:B28)</f>
        <v>4693.88</v>
      </c>
      <c r="E29" s="9"/>
    </row>
    <row r="30" spans="1:5" x14ac:dyDescent="0.25">
      <c r="A30" s="2"/>
      <c r="B30" s="6"/>
    </row>
    <row r="31" spans="1:5" x14ac:dyDescent="0.25">
      <c r="A31" s="5" t="s">
        <v>6</v>
      </c>
      <c r="B31" s="6"/>
    </row>
    <row r="32" spans="1:5" x14ac:dyDescent="0.25">
      <c r="A32" s="1" t="s">
        <v>30</v>
      </c>
      <c r="B32" s="13">
        <v>16000</v>
      </c>
    </row>
    <row r="33" spans="1:3" x14ac:dyDescent="0.25">
      <c r="A33" s="1" t="s">
        <v>7</v>
      </c>
      <c r="B33" s="13">
        <v>13120.32</v>
      </c>
    </row>
    <row r="34" spans="1:3" x14ac:dyDescent="0.25">
      <c r="A34" s="1" t="s">
        <v>31</v>
      </c>
      <c r="B34" s="14"/>
    </row>
    <row r="35" spans="1:3" x14ac:dyDescent="0.25">
      <c r="A35" s="1" t="s">
        <v>32</v>
      </c>
      <c r="B35" s="6">
        <f>SUM(B32:B33)</f>
        <v>29120.32</v>
      </c>
    </row>
    <row r="36" spans="1:3" x14ac:dyDescent="0.25">
      <c r="A36" s="1" t="s">
        <v>33</v>
      </c>
      <c r="B36" s="6">
        <f>(B32*0.8)/120</f>
        <v>106.66666666666667</v>
      </c>
    </row>
    <row r="37" spans="1:3" x14ac:dyDescent="0.25">
      <c r="A37" s="1" t="s">
        <v>34</v>
      </c>
      <c r="B37" s="6">
        <f>(B33+B34)/36</f>
        <v>364.45333333333332</v>
      </c>
    </row>
    <row r="38" spans="1:3" x14ac:dyDescent="0.25">
      <c r="A38" s="5" t="s">
        <v>2</v>
      </c>
      <c r="B38" s="7">
        <f>B36+B37</f>
        <v>471.12</v>
      </c>
    </row>
    <row r="39" spans="1:3" x14ac:dyDescent="0.25">
      <c r="A39" s="2"/>
      <c r="B39" s="6"/>
    </row>
    <row r="40" spans="1:3" x14ac:dyDescent="0.25">
      <c r="A40" s="5" t="s">
        <v>8</v>
      </c>
      <c r="B40" s="6"/>
    </row>
    <row r="41" spans="1:3" x14ac:dyDescent="0.25">
      <c r="A41" s="1" t="s">
        <v>9</v>
      </c>
      <c r="B41" s="6"/>
    </row>
    <row r="42" spans="1:3" x14ac:dyDescent="0.25">
      <c r="A42" s="1" t="s">
        <v>35</v>
      </c>
      <c r="B42" s="15">
        <v>1.4995027527170031E-2</v>
      </c>
    </row>
    <row r="43" spans="1:3" x14ac:dyDescent="0.25">
      <c r="A43" s="1" t="s">
        <v>36</v>
      </c>
      <c r="B43" s="6">
        <f>B35*B42</f>
        <v>436.65999999999997</v>
      </c>
    </row>
    <row r="44" spans="1:3" x14ac:dyDescent="0.25">
      <c r="A44" s="1"/>
      <c r="B44" s="6"/>
    </row>
    <row r="45" spans="1:3" x14ac:dyDescent="0.25">
      <c r="A45" s="5" t="s">
        <v>10</v>
      </c>
      <c r="B45" s="6"/>
    </row>
    <row r="46" spans="1:3" x14ac:dyDescent="0.25">
      <c r="A46" s="1" t="s">
        <v>37</v>
      </c>
      <c r="B46" s="13">
        <v>19000</v>
      </c>
    </row>
    <row r="47" spans="1:3" x14ac:dyDescent="0.25">
      <c r="A47" s="1" t="s">
        <v>38</v>
      </c>
      <c r="B47" s="6">
        <f>B46*0.0833</f>
        <v>1582.7</v>
      </c>
      <c r="C47" s="6"/>
    </row>
    <row r="48" spans="1:3" x14ac:dyDescent="0.25">
      <c r="A48" s="1" t="s">
        <v>39</v>
      </c>
      <c r="B48" s="6">
        <f>B46*(1/11)</f>
        <v>1727.2727272727273</v>
      </c>
      <c r="C48" s="6"/>
    </row>
    <row r="49" spans="1:14" x14ac:dyDescent="0.25">
      <c r="A49" s="1" t="s">
        <v>40</v>
      </c>
      <c r="B49" s="6">
        <f>B46*0.08</f>
        <v>1520</v>
      </c>
      <c r="C49" s="6"/>
      <c r="E49" s="10"/>
      <c r="F49" s="9"/>
    </row>
    <row r="50" spans="1:14" x14ac:dyDescent="0.25">
      <c r="A50" s="1" t="s">
        <v>41</v>
      </c>
      <c r="B50" s="6">
        <v>2475.7600000000002</v>
      </c>
      <c r="C50" s="6">
        <f>SUM(B47:B50)</f>
        <v>7305.7327272727271</v>
      </c>
      <c r="E50" s="6"/>
      <c r="F50" s="9"/>
      <c r="G50" s="9"/>
    </row>
    <row r="51" spans="1:14" x14ac:dyDescent="0.25">
      <c r="A51" s="11" t="s">
        <v>59</v>
      </c>
      <c r="B51" s="6">
        <f>(SUM(B46:B50)/0.95)-(SUM(B46:B50))</f>
        <v>1384.5122488038287</v>
      </c>
      <c r="C51" s="6"/>
      <c r="D51">
        <v>100</v>
      </c>
      <c r="E51" s="8">
        <v>0.05</v>
      </c>
      <c r="F51">
        <f>1-E51</f>
        <v>0.95</v>
      </c>
      <c r="G51">
        <f>D51/F51</f>
        <v>105.26315789473685</v>
      </c>
      <c r="H51">
        <f>G51/D51</f>
        <v>1.0526315789473686</v>
      </c>
      <c r="I51" s="12">
        <f>H51-1</f>
        <v>5.2631578947368585E-2</v>
      </c>
    </row>
    <row r="52" spans="1:14" x14ac:dyDescent="0.25">
      <c r="A52" s="5" t="s">
        <v>42</v>
      </c>
      <c r="B52" s="7">
        <f>SUM(B46:B51)</f>
        <v>27690.244976076556</v>
      </c>
      <c r="C52" s="7"/>
      <c r="D52" s="9"/>
    </row>
    <row r="53" spans="1:14" x14ac:dyDescent="0.25">
      <c r="A53" s="1" t="s">
        <v>11</v>
      </c>
      <c r="B53" s="6"/>
    </row>
    <row r="54" spans="1:14" x14ac:dyDescent="0.25">
      <c r="A54" s="1" t="s">
        <v>12</v>
      </c>
      <c r="B54" s="6"/>
    </row>
    <row r="55" spans="1:14" x14ac:dyDescent="0.25">
      <c r="A55" s="1" t="s">
        <v>43</v>
      </c>
      <c r="B55" s="6">
        <f>B9</f>
        <v>1600</v>
      </c>
    </row>
    <row r="56" spans="1:14" x14ac:dyDescent="0.25">
      <c r="A56" s="1" t="s">
        <v>44</v>
      </c>
      <c r="B56" s="6">
        <f>B17</f>
        <v>12355.66</v>
      </c>
    </row>
    <row r="57" spans="1:14" x14ac:dyDescent="0.25">
      <c r="A57" s="1" t="s">
        <v>45</v>
      </c>
      <c r="B57" s="6">
        <f>B24</f>
        <v>5729.25</v>
      </c>
    </row>
    <row r="58" spans="1:14" x14ac:dyDescent="0.25">
      <c r="A58" s="1" t="s">
        <v>46</v>
      </c>
      <c r="B58" s="6">
        <f>B29</f>
        <v>4693.88</v>
      </c>
    </row>
    <row r="59" spans="1:14" x14ac:dyDescent="0.25">
      <c r="A59" s="1" t="s">
        <v>47</v>
      </c>
      <c r="B59" s="6">
        <f>B38</f>
        <v>471.12</v>
      </c>
    </row>
    <row r="60" spans="1:14" x14ac:dyDescent="0.25">
      <c r="A60" s="1" t="s">
        <v>48</v>
      </c>
      <c r="B60" s="6">
        <f>B43</f>
        <v>436.65999999999997</v>
      </c>
    </row>
    <row r="61" spans="1:14" x14ac:dyDescent="0.25">
      <c r="A61" s="5" t="s">
        <v>49</v>
      </c>
      <c r="B61" s="7">
        <f>SUM(B55:B60)</f>
        <v>25286.57</v>
      </c>
      <c r="C61" s="17"/>
    </row>
    <row r="62" spans="1:14" x14ac:dyDescent="0.25">
      <c r="A62" s="1" t="s">
        <v>60</v>
      </c>
      <c r="B62" s="6">
        <f>B61*I62</f>
        <v>12175.015185185188</v>
      </c>
      <c r="C62">
        <v>12175.02</v>
      </c>
      <c r="D62">
        <v>100</v>
      </c>
      <c r="E62">
        <f>0.275+0.05</f>
        <v>0.32500000000000001</v>
      </c>
      <c r="F62">
        <f>1-E62</f>
        <v>0.67500000000000004</v>
      </c>
      <c r="G62">
        <f>D62/F62</f>
        <v>148.14814814814815</v>
      </c>
      <c r="H62">
        <f>G62/D62</f>
        <v>1.4814814814814816</v>
      </c>
      <c r="I62" s="8">
        <f>H62-1</f>
        <v>0.48148148148148162</v>
      </c>
      <c r="J62" s="16"/>
      <c r="K62" s="16"/>
      <c r="L62" s="16"/>
      <c r="M62" s="16"/>
      <c r="N62" s="19"/>
    </row>
    <row r="63" spans="1:14" x14ac:dyDescent="0.25">
      <c r="A63" s="5" t="s">
        <v>50</v>
      </c>
      <c r="B63" s="7">
        <f>B61+B62</f>
        <v>37461.585185185191</v>
      </c>
      <c r="C63" s="9"/>
      <c r="I63" s="16"/>
    </row>
    <row r="64" spans="1:14" x14ac:dyDescent="0.25">
      <c r="A64" s="1" t="s">
        <v>13</v>
      </c>
      <c r="B64" s="6"/>
      <c r="C64" s="9"/>
      <c r="E64" s="9"/>
      <c r="G64" s="9"/>
    </row>
    <row r="65" spans="1:8" x14ac:dyDescent="0.25">
      <c r="A65" s="1" t="s">
        <v>51</v>
      </c>
      <c r="B65" s="6"/>
    </row>
    <row r="66" spans="1:8" x14ac:dyDescent="0.25">
      <c r="A66" s="5" t="s">
        <v>52</v>
      </c>
      <c r="B66" s="7">
        <f>B52</f>
        <v>27690.244976076556</v>
      </c>
      <c r="H66" s="17"/>
    </row>
    <row r="67" spans="1:8" x14ac:dyDescent="0.25">
      <c r="A67" s="1" t="s">
        <v>14</v>
      </c>
      <c r="B67" s="6"/>
      <c r="H67" s="18"/>
    </row>
    <row r="68" spans="1:8" x14ac:dyDescent="0.25">
      <c r="A68" s="1" t="s">
        <v>15</v>
      </c>
      <c r="B68" s="6"/>
    </row>
    <row r="69" spans="1:8" x14ac:dyDescent="0.25">
      <c r="A69" s="4" t="s">
        <v>53</v>
      </c>
      <c r="B69" s="7">
        <f>B63/160</f>
        <v>234.13490740740744</v>
      </c>
      <c r="F69" s="9"/>
    </row>
    <row r="70" spans="1:8" x14ac:dyDescent="0.25">
      <c r="A70" t="s">
        <v>16</v>
      </c>
      <c r="B70" s="6"/>
    </row>
    <row r="71" spans="1:8" x14ac:dyDescent="0.25">
      <c r="A71" s="4" t="s">
        <v>54</v>
      </c>
      <c r="B71" s="7">
        <f>B66/160</f>
        <v>173.06403110047847</v>
      </c>
    </row>
    <row r="72" spans="1:8" x14ac:dyDescent="0.25">
      <c r="A72" t="s">
        <v>17</v>
      </c>
      <c r="B72" s="6"/>
    </row>
    <row r="73" spans="1:8" x14ac:dyDescent="0.25">
      <c r="A73" s="4" t="s">
        <v>55</v>
      </c>
      <c r="B73" s="7">
        <f>B69+B71</f>
        <v>407.19893850788594</v>
      </c>
      <c r="F73" s="9"/>
    </row>
  </sheetData>
  <mergeCells count="2">
    <mergeCell ref="A2:B2"/>
    <mergeCell ref="A1:B1"/>
  </mergeCells>
  <pageMargins left="0.511811024" right="0.511811024" top="0.78740157499999996" bottom="0.78740157499999996" header="0.31496062000000002" footer="0.31496062000000002"/>
  <pageSetup paperSize="512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D4F7-EA85-4897-BB70-D7E92B28EB0D}">
  <dimension ref="A1"/>
  <sheetViews>
    <sheetView tabSelected="1" topLeftCell="A90" workbookViewId="0">
      <selection activeCell="D87" sqref="D8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HONORÁRIOS</vt:lpstr>
      <vt:lpstr>PRAZOS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Marcos de Campos</dc:creator>
  <cp:lastModifiedBy>José Marcos Campos</cp:lastModifiedBy>
  <dcterms:created xsi:type="dcterms:W3CDTF">2012-11-05T18:54:19Z</dcterms:created>
  <dcterms:modified xsi:type="dcterms:W3CDTF">2024-06-19T20:54:04Z</dcterms:modified>
</cp:coreProperties>
</file>