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m\Documents\"/>
    </mc:Choice>
  </mc:AlternateContent>
  <xr:revisionPtr revIDLastSave="0" documentId="8_{14B4BDFA-B8CC-465C-900E-3180CB17026B}" xr6:coauthVersionLast="47" xr6:coauthVersionMax="47" xr10:uidLastSave="{00000000-0000-0000-0000-000000000000}"/>
  <bookViews>
    <workbookView xWindow="-108" yWindow="-108" windowWidth="38616" windowHeight="15696" xr2:uid="{0CFDAE58-944E-4E24-A495-8C79C7EEA96C}"/>
  </bookViews>
  <sheets>
    <sheet name="Planilha1" sheetId="1" r:id="rId1"/>
    <sheet name="concreto - 48 me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11" i="1"/>
  <c r="F11" i="1" s="1"/>
  <c r="B110" i="2" l="1"/>
  <c r="C61" i="2"/>
  <c r="J61" i="2" s="1"/>
  <c r="I61" i="2" s="1"/>
  <c r="K61" i="2" s="1"/>
  <c r="C60" i="2"/>
  <c r="J60" i="2" s="1"/>
  <c r="I60" i="2" s="1"/>
  <c r="K60" i="2" s="1"/>
  <c r="C59" i="2"/>
  <c r="J59" i="2" s="1"/>
  <c r="I59" i="2" s="1"/>
  <c r="K59" i="2" s="1"/>
  <c r="C58" i="2"/>
  <c r="J58" i="2" s="1"/>
  <c r="I58" i="2" s="1"/>
  <c r="K58" i="2" s="1"/>
  <c r="C57" i="2"/>
  <c r="J57" i="2" s="1"/>
  <c r="I57" i="2" s="1"/>
  <c r="K57" i="2" s="1"/>
  <c r="C56" i="2"/>
  <c r="J56" i="2" s="1"/>
  <c r="I56" i="2" s="1"/>
  <c r="K56" i="2" s="1"/>
  <c r="C55" i="2"/>
  <c r="J55" i="2" s="1"/>
  <c r="I55" i="2" s="1"/>
  <c r="K55" i="2" s="1"/>
  <c r="C54" i="2"/>
  <c r="J54" i="2" s="1"/>
  <c r="I54" i="2" s="1"/>
  <c r="K54" i="2" s="1"/>
  <c r="C53" i="2"/>
  <c r="J53" i="2" s="1"/>
  <c r="I53" i="2" s="1"/>
  <c r="K53" i="2" s="1"/>
  <c r="C52" i="2"/>
  <c r="J52" i="2" s="1"/>
  <c r="I52" i="2" s="1"/>
  <c r="K52" i="2" s="1"/>
  <c r="C51" i="2"/>
  <c r="J51" i="2" s="1"/>
  <c r="I51" i="2" s="1"/>
  <c r="K51" i="2" s="1"/>
  <c r="C50" i="2"/>
  <c r="J50" i="2" s="1"/>
  <c r="I50" i="2" s="1"/>
  <c r="K50" i="2" s="1"/>
  <c r="C49" i="2"/>
  <c r="J49" i="2" s="1"/>
  <c r="I49" i="2" s="1"/>
  <c r="K49" i="2" s="1"/>
  <c r="C48" i="2"/>
  <c r="J48" i="2" s="1"/>
  <c r="I48" i="2" s="1"/>
  <c r="K48" i="2" s="1"/>
  <c r="C47" i="2"/>
  <c r="J47" i="2" s="1"/>
  <c r="I47" i="2" s="1"/>
  <c r="K47" i="2" s="1"/>
  <c r="C46" i="2"/>
  <c r="J46" i="2" s="1"/>
  <c r="I46" i="2" s="1"/>
  <c r="K46" i="2" s="1"/>
  <c r="C45" i="2"/>
  <c r="J45" i="2" s="1"/>
  <c r="I45" i="2" s="1"/>
  <c r="K45" i="2" s="1"/>
  <c r="C44" i="2"/>
  <c r="J44" i="2" s="1"/>
  <c r="I44" i="2" s="1"/>
  <c r="K44" i="2" s="1"/>
  <c r="C43" i="2"/>
  <c r="J43" i="2" s="1"/>
  <c r="I43" i="2" s="1"/>
  <c r="K43" i="2" s="1"/>
  <c r="C42" i="2"/>
  <c r="J42" i="2" s="1"/>
  <c r="I42" i="2" s="1"/>
  <c r="K42" i="2" s="1"/>
  <c r="C41" i="2"/>
  <c r="J41" i="2" s="1"/>
  <c r="I41" i="2" s="1"/>
  <c r="K41" i="2" s="1"/>
  <c r="C40" i="2"/>
  <c r="J40" i="2" s="1"/>
  <c r="I40" i="2" s="1"/>
  <c r="K40" i="2" s="1"/>
  <c r="C39" i="2"/>
  <c r="J39" i="2" s="1"/>
  <c r="I39" i="2" s="1"/>
  <c r="K39" i="2" s="1"/>
  <c r="C38" i="2"/>
  <c r="J38" i="2" s="1"/>
  <c r="I38" i="2" s="1"/>
  <c r="K38" i="2" s="1"/>
  <c r="C37" i="2"/>
  <c r="J37" i="2" s="1"/>
  <c r="I37" i="2" s="1"/>
  <c r="K37" i="2" s="1"/>
  <c r="C36" i="2"/>
  <c r="J36" i="2" s="1"/>
  <c r="I36" i="2" s="1"/>
  <c r="K36" i="2" s="1"/>
  <c r="C35" i="2"/>
  <c r="J35" i="2" s="1"/>
  <c r="I35" i="2" s="1"/>
  <c r="K35" i="2" s="1"/>
  <c r="C34" i="2"/>
  <c r="J34" i="2" s="1"/>
  <c r="I34" i="2" s="1"/>
  <c r="K34" i="2" s="1"/>
  <c r="C33" i="2"/>
  <c r="J33" i="2" s="1"/>
  <c r="I33" i="2" s="1"/>
  <c r="K33" i="2" s="1"/>
  <c r="C32" i="2"/>
  <c r="J32" i="2" s="1"/>
  <c r="I32" i="2" s="1"/>
  <c r="K32" i="2" s="1"/>
  <c r="C31" i="2"/>
  <c r="J31" i="2" s="1"/>
  <c r="I31" i="2" s="1"/>
  <c r="K31" i="2" s="1"/>
  <c r="C30" i="2"/>
  <c r="J30" i="2" s="1"/>
  <c r="I30" i="2" s="1"/>
  <c r="K30" i="2" s="1"/>
  <c r="C28" i="2"/>
  <c r="J28" i="2" s="1"/>
  <c r="I28" i="2" s="1"/>
  <c r="K28" i="2" s="1"/>
  <c r="J27" i="2"/>
  <c r="I27" i="2" s="1"/>
  <c r="K27" i="2" s="1"/>
  <c r="C27" i="2"/>
  <c r="C26" i="2"/>
  <c r="J26" i="2" s="1"/>
  <c r="I26" i="2" s="1"/>
  <c r="K26" i="2" s="1"/>
  <c r="C25" i="2"/>
  <c r="C24" i="2"/>
  <c r="J24" i="2" s="1"/>
  <c r="I24" i="2" s="1"/>
  <c r="K24" i="2" s="1"/>
  <c r="C23" i="2"/>
  <c r="J23" i="2" s="1"/>
  <c r="I23" i="2" s="1"/>
  <c r="K23" i="2" s="1"/>
  <c r="C22" i="2"/>
  <c r="J22" i="2" s="1"/>
  <c r="I22" i="2" s="1"/>
  <c r="K22" i="2" s="1"/>
  <c r="C21" i="2"/>
  <c r="J21" i="2" s="1"/>
  <c r="I21" i="2" s="1"/>
  <c r="K21" i="2" s="1"/>
  <c r="C20" i="2"/>
  <c r="J20" i="2" s="1"/>
  <c r="I20" i="2" s="1"/>
  <c r="K20" i="2" s="1"/>
  <c r="C19" i="2"/>
  <c r="J19" i="2" s="1"/>
  <c r="I19" i="2" s="1"/>
  <c r="K19" i="2" s="1"/>
  <c r="C18" i="2"/>
  <c r="J18" i="2" s="1"/>
  <c r="I18" i="2" s="1"/>
  <c r="K18" i="2" s="1"/>
  <c r="C17" i="2"/>
  <c r="J17" i="2" s="1"/>
  <c r="I17" i="2" s="1"/>
  <c r="K17" i="2" s="1"/>
  <c r="C16" i="2"/>
  <c r="J16" i="2" s="1"/>
  <c r="I16" i="2" s="1"/>
  <c r="K16" i="2" s="1"/>
  <c r="C15" i="2"/>
  <c r="J15" i="2" s="1"/>
  <c r="I15" i="2" s="1"/>
  <c r="K15" i="2" s="1"/>
  <c r="C14" i="2"/>
  <c r="C13" i="2"/>
  <c r="J13" i="2" s="1"/>
  <c r="I13" i="2" s="1"/>
  <c r="K13" i="2" s="1"/>
  <c r="H12" i="2"/>
  <c r="F11" i="2"/>
  <c r="D8" i="1"/>
  <c r="F8" i="1" s="1"/>
  <c r="E46" i="2" l="1"/>
  <c r="E25" i="2"/>
  <c r="E13" i="2"/>
  <c r="F13" i="2" s="1"/>
  <c r="E30" i="2"/>
  <c r="J25" i="2"/>
  <c r="I25" i="2" s="1"/>
  <c r="K25" i="2" s="1"/>
  <c r="E21" i="2"/>
  <c r="E17" i="2"/>
  <c r="J14" i="2"/>
  <c r="I14" i="2" s="1"/>
  <c r="K14" i="2" s="1"/>
  <c r="C110" i="2"/>
  <c r="E42" i="2"/>
  <c r="E50" i="2"/>
  <c r="E54" i="2"/>
  <c r="E14" i="2"/>
  <c r="E18" i="2"/>
  <c r="E22" i="2"/>
  <c r="E26" i="2"/>
  <c r="E34" i="2"/>
  <c r="E38" i="2"/>
  <c r="E58" i="2"/>
  <c r="E31" i="2"/>
  <c r="E35" i="2"/>
  <c r="E39" i="2"/>
  <c r="E43" i="2"/>
  <c r="E47" i="2"/>
  <c r="E51" i="2"/>
  <c r="E55" i="2"/>
  <c r="E59" i="2"/>
  <c r="E15" i="2"/>
  <c r="E27" i="2"/>
  <c r="E32" i="2"/>
  <c r="E36" i="2"/>
  <c r="E40" i="2"/>
  <c r="E44" i="2"/>
  <c r="E48" i="2"/>
  <c r="E52" i="2"/>
  <c r="E56" i="2"/>
  <c r="E60" i="2"/>
  <c r="E19" i="2"/>
  <c r="E23" i="2"/>
  <c r="E16" i="2"/>
  <c r="E20" i="2"/>
  <c r="E24" i="2"/>
  <c r="E28" i="2"/>
  <c r="E33" i="2"/>
  <c r="E37" i="2"/>
  <c r="E41" i="2"/>
  <c r="E45" i="2"/>
  <c r="E49" i="2"/>
  <c r="E53" i="2"/>
  <c r="E57" i="2"/>
  <c r="E61" i="2"/>
  <c r="I110" i="2"/>
  <c r="J110" i="2" s="1"/>
  <c r="K62" i="2" l="1"/>
  <c r="K63" i="2" s="1"/>
  <c r="K65" i="2" l="1"/>
  <c r="K5" i="2"/>
  <c r="C7" i="2" s="1"/>
  <c r="C9" i="2" l="1"/>
  <c r="D13" i="2"/>
  <c r="L13" i="2" s="1"/>
  <c r="D14" i="2" l="1"/>
  <c r="D15" i="2" s="1"/>
  <c r="G13" i="2"/>
  <c r="H13" i="2" s="1"/>
  <c r="F14" i="2" s="1"/>
  <c r="L14" i="2" l="1"/>
  <c r="G14" i="2"/>
  <c r="H14" i="2" s="1"/>
  <c r="D16" i="2"/>
  <c r="L15" i="2"/>
  <c r="D17" i="2" l="1"/>
  <c r="L16" i="2"/>
  <c r="F15" i="2"/>
  <c r="L17" i="2" l="1"/>
  <c r="D18" i="2"/>
  <c r="G15" i="2"/>
  <c r="D19" i="2" l="1"/>
  <c r="L18" i="2"/>
  <c r="H15" i="2"/>
  <c r="D20" i="2" l="1"/>
  <c r="L19" i="2"/>
  <c r="F16" i="2"/>
  <c r="D21" i="2" l="1"/>
  <c r="L20" i="2"/>
  <c r="G16" i="2"/>
  <c r="D22" i="2" l="1"/>
  <c r="L21" i="2"/>
  <c r="H16" i="2"/>
  <c r="D23" i="2" l="1"/>
  <c r="L22" i="2"/>
  <c r="F17" i="2"/>
  <c r="G17" i="2" s="1"/>
  <c r="H17" i="2" s="1"/>
  <c r="D24" i="2" l="1"/>
  <c r="L23" i="2"/>
  <c r="F18" i="2"/>
  <c r="G18" i="2" s="1"/>
  <c r="H18" i="2" s="1"/>
  <c r="D25" i="2" l="1"/>
  <c r="L24" i="2"/>
  <c r="F19" i="2"/>
  <c r="G19" i="2" s="1"/>
  <c r="H19" i="2" s="1"/>
  <c r="D26" i="2" l="1"/>
  <c r="L25" i="2"/>
  <c r="F20" i="2"/>
  <c r="G20" i="2" s="1"/>
  <c r="H20" i="2" s="1"/>
  <c r="D27" i="2" l="1"/>
  <c r="L26" i="2"/>
  <c r="F21" i="2"/>
  <c r="G21" i="2" s="1"/>
  <c r="H21" i="2" s="1"/>
  <c r="D28" i="2" l="1"/>
  <c r="L27" i="2"/>
  <c r="F22" i="2"/>
  <c r="G22" i="2" s="1"/>
  <c r="H22" i="2" s="1"/>
  <c r="D30" i="2" l="1"/>
  <c r="L28" i="2"/>
  <c r="F23" i="2"/>
  <c r="G23" i="2" s="1"/>
  <c r="H23" i="2" s="1"/>
  <c r="L30" i="2" l="1"/>
  <c r="D31" i="2"/>
  <c r="F24" i="2"/>
  <c r="D32" i="2" l="1"/>
  <c r="L31" i="2"/>
  <c r="F110" i="2"/>
  <c r="J113" i="2" s="1"/>
  <c r="G24" i="2"/>
  <c r="D33" i="2" l="1"/>
  <c r="L32" i="2"/>
  <c r="G110" i="2"/>
  <c r="H24" i="2"/>
  <c r="L33" i="2" l="1"/>
  <c r="D34" i="2"/>
  <c r="F25" i="2"/>
  <c r="G25" i="2" s="1"/>
  <c r="H25" i="2" s="1"/>
  <c r="L34" i="2" l="1"/>
  <c r="D35" i="2"/>
  <c r="F26" i="2"/>
  <c r="G26" i="2" s="1"/>
  <c r="H26" i="2" s="1"/>
  <c r="D36" i="2" l="1"/>
  <c r="L35" i="2"/>
  <c r="F27" i="2"/>
  <c r="G27" i="2" s="1"/>
  <c r="H27" i="2" s="1"/>
  <c r="L36" i="2" l="1"/>
  <c r="D37" i="2"/>
  <c r="F28" i="2"/>
  <c r="G28" i="2" s="1"/>
  <c r="H28" i="2" s="1"/>
  <c r="D38" i="2" l="1"/>
  <c r="L37" i="2"/>
  <c r="F30" i="2"/>
  <c r="G30" i="2" s="1"/>
  <c r="H30" i="2" l="1"/>
  <c r="O30" i="2" s="1"/>
  <c r="L38" i="2"/>
  <c r="D39" i="2"/>
  <c r="F31" i="2" l="1"/>
  <c r="G31" i="2" s="1"/>
  <c r="H31" i="2" s="1"/>
  <c r="F32" i="2" s="1"/>
  <c r="G32" i="2" s="1"/>
  <c r="H32" i="2" s="1"/>
  <c r="D40" i="2"/>
  <c r="L39" i="2"/>
  <c r="D41" i="2" l="1"/>
  <c r="L40" i="2"/>
  <c r="F33" i="2"/>
  <c r="G33" i="2" s="1"/>
  <c r="H33" i="2" s="1"/>
  <c r="D42" i="2" l="1"/>
  <c r="L41" i="2"/>
  <c r="F34" i="2"/>
  <c r="G34" i="2" s="1"/>
  <c r="H34" i="2" s="1"/>
  <c r="L42" i="2" l="1"/>
  <c r="D43" i="2"/>
  <c r="F35" i="2"/>
  <c r="G35" i="2" s="1"/>
  <c r="H35" i="2" s="1"/>
  <c r="D44" i="2" l="1"/>
  <c r="L43" i="2"/>
  <c r="F36" i="2"/>
  <c r="G36" i="2" s="1"/>
  <c r="H36" i="2" s="1"/>
  <c r="D45" i="2" l="1"/>
  <c r="L44" i="2"/>
  <c r="F37" i="2"/>
  <c r="G37" i="2" s="1"/>
  <c r="H37" i="2" s="1"/>
  <c r="D46" i="2" l="1"/>
  <c r="L45" i="2"/>
  <c r="F38" i="2"/>
  <c r="G38" i="2" s="1"/>
  <c r="H38" i="2" s="1"/>
  <c r="L46" i="2" l="1"/>
  <c r="D47" i="2"/>
  <c r="F39" i="2"/>
  <c r="G39" i="2" s="1"/>
  <c r="H39" i="2" s="1"/>
  <c r="D48" i="2" l="1"/>
  <c r="L47" i="2"/>
  <c r="F40" i="2"/>
  <c r="G40" i="2" s="1"/>
  <c r="H40" i="2" s="1"/>
  <c r="D49" i="2" l="1"/>
  <c r="L48" i="2"/>
  <c r="F41" i="2"/>
  <c r="G41" i="2" s="1"/>
  <c r="H41" i="2" s="1"/>
  <c r="D50" i="2" l="1"/>
  <c r="L49" i="2"/>
  <c r="F42" i="2"/>
  <c r="G42" i="2" s="1"/>
  <c r="H42" i="2" s="1"/>
  <c r="L50" i="2" l="1"/>
  <c r="D51" i="2"/>
  <c r="F43" i="2"/>
  <c r="G43" i="2" s="1"/>
  <c r="H43" i="2" s="1"/>
  <c r="L51" i="2" l="1"/>
  <c r="D52" i="2"/>
  <c r="F44" i="2"/>
  <c r="G44" i="2" s="1"/>
  <c r="H44" i="2" s="1"/>
  <c r="L52" i="2" l="1"/>
  <c r="D53" i="2"/>
  <c r="F45" i="2"/>
  <c r="G45" i="2" s="1"/>
  <c r="H45" i="2" s="1"/>
  <c r="D54" i="2" l="1"/>
  <c r="L53" i="2"/>
  <c r="F46" i="2"/>
  <c r="G46" i="2" s="1"/>
  <c r="H46" i="2" s="1"/>
  <c r="L54" i="2" l="1"/>
  <c r="D55" i="2"/>
  <c r="F47" i="2"/>
  <c r="G47" i="2" s="1"/>
  <c r="H47" i="2" s="1"/>
  <c r="D56" i="2" l="1"/>
  <c r="L55" i="2"/>
  <c r="F48" i="2"/>
  <c r="G48" i="2" s="1"/>
  <c r="H48" i="2" s="1"/>
  <c r="D57" i="2" l="1"/>
  <c r="L56" i="2"/>
  <c r="F49" i="2"/>
  <c r="G49" i="2" s="1"/>
  <c r="H49" i="2" s="1"/>
  <c r="D58" i="2" l="1"/>
  <c r="L57" i="2"/>
  <c r="F50" i="2"/>
  <c r="G50" i="2" s="1"/>
  <c r="H50" i="2" s="1"/>
  <c r="L58" i="2" l="1"/>
  <c r="D59" i="2"/>
  <c r="F51" i="2"/>
  <c r="G51" i="2" s="1"/>
  <c r="H51" i="2" s="1"/>
  <c r="D60" i="2" l="1"/>
  <c r="L59" i="2"/>
  <c r="F52" i="2"/>
  <c r="G52" i="2" s="1"/>
  <c r="H52" i="2" s="1"/>
  <c r="D61" i="2" l="1"/>
  <c r="L61" i="2" s="1"/>
  <c r="L60" i="2"/>
  <c r="F53" i="2"/>
  <c r="G53" i="2" s="1"/>
  <c r="H53" i="2" s="1"/>
  <c r="L62" i="2" l="1"/>
  <c r="F54" i="2"/>
  <c r="G54" i="2" s="1"/>
  <c r="H54" i="2" s="1"/>
  <c r="F55" i="2" l="1"/>
  <c r="G55" i="2" s="1"/>
  <c r="H55" i="2" s="1"/>
  <c r="F56" i="2" l="1"/>
  <c r="G56" i="2" s="1"/>
  <c r="H56" i="2" s="1"/>
  <c r="F57" i="2" l="1"/>
  <c r="G57" i="2" s="1"/>
  <c r="H57" i="2" s="1"/>
  <c r="F58" i="2" l="1"/>
  <c r="G58" i="2" s="1"/>
  <c r="H58" i="2" s="1"/>
  <c r="F59" i="2" l="1"/>
  <c r="G59" i="2" s="1"/>
  <c r="H59" i="2" s="1"/>
  <c r="F60" i="2" l="1"/>
  <c r="G60" i="2" s="1"/>
  <c r="H60" i="2" s="1"/>
  <c r="F61" i="2" l="1"/>
  <c r="G61" i="2" s="1"/>
  <c r="H61" i="2" l="1"/>
  <c r="G62" i="2"/>
</calcChain>
</file>

<file path=xl/sharedStrings.xml><?xml version="1.0" encoding="utf-8"?>
<sst xmlns="http://schemas.openxmlformats.org/spreadsheetml/2006/main" count="41" uniqueCount="39">
  <si>
    <t>Valor financiado</t>
  </si>
  <si>
    <t>número de parcelas</t>
  </si>
  <si>
    <t>Taxa de juros remuneratótios (por 30 dias)</t>
  </si>
  <si>
    <t>PMT indicada no contrato</t>
  </si>
  <si>
    <t>iguais, fixas.</t>
  </si>
  <si>
    <t>PMT calculada SFA ou Tabela Price</t>
  </si>
  <si>
    <t>divergência hipotética ou ilusória</t>
  </si>
  <si>
    <t>a.m.</t>
  </si>
  <si>
    <t>a.a.</t>
  </si>
  <si>
    <t>Taxas apuradas -&gt;&gt;&gt;&gt;&gt;</t>
  </si>
  <si>
    <t>Taxas no contrato-&gt;&gt;&gt;&gt;&gt;</t>
  </si>
  <si>
    <t>&lt;-----Link para artigo sobre FATOR DE FINANCIAMENTO PARA SÉRIES NÃO PERIÓDICAS</t>
  </si>
  <si>
    <t>APLICAÇÃO PRÁTICA:</t>
  </si>
  <si>
    <t>número de parc.</t>
  </si>
  <si>
    <t>Taxa mensal (por 30 dias)</t>
  </si>
  <si>
    <t>Coeficiente de financiamento para séries não periódicas</t>
  </si>
  <si>
    <t>=</t>
  </si>
  <si>
    <t>1 / [∑ FAC (i,n)]</t>
  </si>
  <si>
    <t>PMT calculada*</t>
  </si>
  <si>
    <t>PMT no contrato</t>
  </si>
  <si>
    <t xml:space="preserve">diverg. </t>
  </si>
  <si>
    <t>data venc./pagto</t>
  </si>
  <si>
    <t>prazo</t>
  </si>
  <si>
    <t>pmt</t>
  </si>
  <si>
    <t>juros no período</t>
  </si>
  <si>
    <t>amort</t>
  </si>
  <si>
    <t>saldo devedor</t>
  </si>
  <si>
    <t>FVA</t>
  </si>
  <si>
    <t>"n" (prazo)</t>
  </si>
  <si>
    <t>FAC</t>
  </si>
  <si>
    <t>VP</t>
  </si>
  <si>
    <t>%</t>
  </si>
  <si>
    <t>$</t>
  </si>
  <si>
    <t>EVOLUÇÃO GRÁFICA A PARTIR DE 23/11/2014 - INADIMPLEMENTO TOTAL DO FINANCIAMENTO</t>
  </si>
  <si>
    <t>SOMATÓRIO DE FAC &gt;&gt;&gt;&gt;</t>
  </si>
  <si>
    <t>1%/30 = 0,0333%</t>
  </si>
  <si>
    <t xml:space="preserve">𝑗=∑𝑠𝑑𝑑×𝑖 </t>
  </si>
  <si>
    <t>saldo médio diário</t>
  </si>
  <si>
    <t>juros simples em 732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</si>
</sst>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0.000%"/>
    <numFmt numFmtId="166" formatCode="0.000000"/>
    <numFmt numFmtId="167" formatCode="dd/mm/yyyy/ddd"/>
    <numFmt numFmtId="168" formatCode="_-* #,##0.00000_-;\-* #,##0.00000_-;_-* &quot;-&quot;??_-;_-@_-"/>
    <numFmt numFmtId="169" formatCode="_-* #,##0.00000_-;\-* #,##0.00000_-;_-* &quot;-&quot;?????_-;_-@_-"/>
    <numFmt numFmtId="170" formatCode="0.00000%"/>
    <numFmt numFmtId="171" formatCode="_-* #,##0.000000_-;\-* #,##0.000000_-;_-* &quot;-&quot;??????_-;_-@_-"/>
    <numFmt numFmtId="172" formatCode="_-* #,##0.0000_-;\-* #,##0.0000_-;_-* &quot;-&quot;??_-;_-@_-"/>
    <numFmt numFmtId="173" formatCode="_-* #,##0.000000_-;\-* #,##0.000000_-;_-* &quot;-&quot;??_-;_-@_-"/>
    <numFmt numFmtId="174" formatCode="_-* #,##0.0000000_-;\-* #,##0.0000000_-;_-* &quot;-&quot;??_-;_-@_-"/>
    <numFmt numFmtId="175" formatCode="_-* #,##0.0000000_-;\-* #,##0.0000000_-;_-* &quot;-&quot;???????_-;_-@_-"/>
    <numFmt numFmtId="176" formatCode="_-&quot;R$&quot;\ * #,##0.00000_-;\-&quot;R$&quot;\ * #,##0.00000_-;_-&quot;R$&quot;\ 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FF0000"/>
      <name val="Century Gothic"/>
      <family val="2"/>
    </font>
    <font>
      <i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8" fontId="0" fillId="0" borderId="0" xfId="0" applyNumberFormat="1"/>
    <xf numFmtId="43" fontId="0" fillId="0" borderId="0" xfId="0" applyNumberFormat="1"/>
    <xf numFmtId="0" fontId="3" fillId="0" borderId="0" xfId="4" applyAlignment="1">
      <alignment horizontal="left" vertical="center"/>
    </xf>
    <xf numFmtId="0" fontId="4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166" fontId="2" fillId="2" borderId="0" xfId="0" applyNumberFormat="1" applyFont="1" applyFill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6" fillId="0" borderId="2" xfId="0" applyFont="1" applyBorder="1"/>
    <xf numFmtId="167" fontId="6" fillId="0" borderId="2" xfId="0" applyNumberFormat="1" applyFont="1" applyBorder="1"/>
    <xf numFmtId="4" fontId="6" fillId="0" borderId="2" xfId="1" applyNumberFormat="1" applyFont="1" applyFill="1" applyBorder="1"/>
    <xf numFmtId="4" fontId="6" fillId="0" borderId="2" xfId="1" applyNumberFormat="1" applyFont="1" applyFill="1" applyBorder="1" applyAlignment="1">
      <alignment horizontal="center"/>
    </xf>
    <xf numFmtId="164" fontId="6" fillId="0" borderId="2" xfId="3" applyNumberFormat="1" applyFont="1" applyFill="1" applyBorder="1"/>
    <xf numFmtId="44" fontId="0" fillId="0" borderId="0" xfId="2" applyFont="1"/>
    <xf numFmtId="10" fontId="0" fillId="0" borderId="0" xfId="3" applyNumberFormat="1" applyFont="1"/>
    <xf numFmtId="4" fontId="0" fillId="0" borderId="0" xfId="0" applyNumberFormat="1"/>
    <xf numFmtId="167" fontId="0" fillId="0" borderId="0" xfId="0" applyNumberFormat="1"/>
    <xf numFmtId="4" fontId="0" fillId="0" borderId="0" xfId="1" applyNumberFormat="1" applyFont="1"/>
    <xf numFmtId="164" fontId="0" fillId="0" borderId="0" xfId="3" applyNumberFormat="1" applyFont="1"/>
    <xf numFmtId="0" fontId="0" fillId="0" borderId="0" xfId="0" applyAlignment="1">
      <alignment horizontal="right"/>
    </xf>
    <xf numFmtId="168" fontId="0" fillId="0" borderId="0" xfId="0" applyNumberFormat="1"/>
    <xf numFmtId="169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170" fontId="0" fillId="0" borderId="0" xfId="3" applyNumberFormat="1" applyFont="1" applyAlignment="1">
      <alignment vertical="center"/>
    </xf>
    <xf numFmtId="43" fontId="0" fillId="3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8" fillId="0" borderId="0" xfId="3" applyNumberFormat="1" applyFont="1" applyAlignment="1">
      <alignment vertical="center"/>
    </xf>
    <xf numFmtId="43" fontId="9" fillId="3" borderId="0" xfId="0" applyNumberFormat="1" applyFont="1" applyFill="1" applyAlignment="1">
      <alignment vertical="center"/>
    </xf>
    <xf numFmtId="43" fontId="10" fillId="0" borderId="0" xfId="1" applyFont="1" applyAlignment="1">
      <alignment horizontal="center" vertical="center" readingOrder="1"/>
    </xf>
    <xf numFmtId="10" fontId="0" fillId="0" borderId="0" xfId="0" applyNumberFormat="1"/>
    <xf numFmtId="170" fontId="0" fillId="0" borderId="0" xfId="3" applyNumberFormat="1" applyFont="1"/>
    <xf numFmtId="43" fontId="0" fillId="0" borderId="0" xfId="1" applyFont="1" applyBorder="1"/>
    <xf numFmtId="165" fontId="0" fillId="0" borderId="0" xfId="3" applyNumberFormat="1" applyFont="1" applyBorder="1"/>
    <xf numFmtId="43" fontId="0" fillId="0" borderId="2" xfId="1" applyFont="1" applyBorder="1"/>
    <xf numFmtId="0" fontId="0" fillId="0" borderId="2" xfId="0" applyBorder="1"/>
    <xf numFmtId="8" fontId="0" fillId="0" borderId="2" xfId="1" applyNumberFormat="1" applyFont="1" applyBorder="1"/>
    <xf numFmtId="8" fontId="0" fillId="0" borderId="2" xfId="0" applyNumberFormat="1" applyBorder="1"/>
    <xf numFmtId="174" fontId="0" fillId="0" borderId="0" xfId="0" applyNumberFormat="1"/>
    <xf numFmtId="175" fontId="0" fillId="0" borderId="0" xfId="0" applyNumberFormat="1"/>
    <xf numFmtId="173" fontId="0" fillId="0" borderId="0" xfId="1" applyNumberFormat="1" applyFont="1" applyBorder="1"/>
    <xf numFmtId="171" fontId="0" fillId="0" borderId="0" xfId="0" applyNumberFormat="1"/>
    <xf numFmtId="10" fontId="0" fillId="0" borderId="1" xfId="0" applyNumberFormat="1" applyBorder="1"/>
    <xf numFmtId="0" fontId="2" fillId="4" borderId="2" xfId="0" applyFont="1" applyFill="1" applyBorder="1"/>
    <xf numFmtId="0" fontId="6" fillId="4" borderId="2" xfId="0" applyFont="1" applyFill="1" applyBorder="1"/>
    <xf numFmtId="0" fontId="0" fillId="0" borderId="2" xfId="0" applyBorder="1" applyAlignment="1">
      <alignment horizontal="center" wrapText="1"/>
    </xf>
    <xf numFmtId="10" fontId="0" fillId="0" borderId="0" xfId="3" applyNumberFormat="1" applyFont="1" applyBorder="1"/>
    <xf numFmtId="0" fontId="2" fillId="0" borderId="3" xfId="0" applyFont="1" applyBorder="1"/>
    <xf numFmtId="4" fontId="6" fillId="0" borderId="3" xfId="1" applyNumberFormat="1" applyFont="1" applyFill="1" applyBorder="1"/>
    <xf numFmtId="4" fontId="6" fillId="3" borderId="3" xfId="1" applyNumberFormat="1" applyFont="1" applyFill="1" applyBorder="1"/>
    <xf numFmtId="0" fontId="2" fillId="0" borderId="5" xfId="0" applyFont="1" applyBorder="1" applyAlignment="1">
      <alignment horizontal="center"/>
    </xf>
    <xf numFmtId="172" fontId="2" fillId="0" borderId="5" xfId="1" applyNumberFormat="1" applyFont="1" applyBorder="1" applyAlignment="1"/>
    <xf numFmtId="0" fontId="2" fillId="2" borderId="5" xfId="0" applyFont="1" applyFill="1" applyBorder="1" applyAlignment="1">
      <alignment horizontal="center"/>
    </xf>
    <xf numFmtId="0" fontId="6" fillId="0" borderId="5" xfId="0" applyFont="1" applyBorder="1"/>
    <xf numFmtId="172" fontId="6" fillId="0" borderId="5" xfId="1" applyNumberFormat="1" applyFont="1" applyBorder="1" applyAlignment="1"/>
    <xf numFmtId="43" fontId="6" fillId="0" borderId="5" xfId="1" applyFont="1" applyFill="1" applyBorder="1"/>
    <xf numFmtId="0" fontId="0" fillId="0" borderId="5" xfId="0" applyBorder="1"/>
    <xf numFmtId="168" fontId="6" fillId="0" borderId="5" xfId="1" applyNumberFormat="1" applyFont="1" applyFill="1" applyBorder="1"/>
    <xf numFmtId="44" fontId="0" fillId="0" borderId="5" xfId="2" applyFont="1" applyBorder="1"/>
    <xf numFmtId="0" fontId="13" fillId="0" borderId="2" xfId="0" applyFont="1" applyBorder="1"/>
    <xf numFmtId="0" fontId="5" fillId="0" borderId="0" xfId="4" applyFont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44" fontId="0" fillId="0" borderId="2" xfId="2" applyFont="1" applyBorder="1" applyAlignment="1">
      <alignment horizontal="center"/>
    </xf>
    <xf numFmtId="176" fontId="0" fillId="0" borderId="2" xfId="2" applyNumberFormat="1" applyFont="1" applyBorder="1" applyAlignment="1">
      <alignment horizontal="center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ecompany.com.br/educacional/financas/coeficiente-de-financiamen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2DFC-9061-4953-9FD6-BE6D9A979AF8}">
  <dimension ref="B2:G12"/>
  <sheetViews>
    <sheetView tabSelected="1" topLeftCell="B1" zoomScale="190" zoomScaleNormal="190" workbookViewId="0">
      <selection activeCell="C12" sqref="C12"/>
    </sheetView>
  </sheetViews>
  <sheetFormatPr defaultRowHeight="14.45"/>
  <cols>
    <col min="3" max="3" width="36.42578125" bestFit="1" customWidth="1"/>
    <col min="4" max="4" width="12" customWidth="1"/>
    <col min="5" max="5" width="10.7109375" bestFit="1" customWidth="1"/>
    <col min="6" max="6" width="14" bestFit="1" customWidth="1"/>
    <col min="7" max="7" width="10" bestFit="1" customWidth="1"/>
  </cols>
  <sheetData>
    <row r="2" spans="2:7">
      <c r="B2" s="35"/>
      <c r="C2" s="38" t="s">
        <v>0</v>
      </c>
      <c r="D2" s="37">
        <v>29390.92</v>
      </c>
    </row>
    <row r="3" spans="2:7">
      <c r="C3" s="38" t="s">
        <v>1</v>
      </c>
      <c r="D3" s="38">
        <v>48</v>
      </c>
    </row>
    <row r="4" spans="2:7">
      <c r="C4" s="38" t="s">
        <v>2</v>
      </c>
      <c r="D4" s="45">
        <v>1.9E-2</v>
      </c>
      <c r="F4" s="34"/>
    </row>
    <row r="5" spans="2:7">
      <c r="C5" s="38" t="s">
        <v>3</v>
      </c>
      <c r="D5" s="39">
        <v>-944.1</v>
      </c>
      <c r="E5" s="1" t="s">
        <v>4</v>
      </c>
      <c r="F5" s="41"/>
    </row>
    <row r="6" spans="2:7">
      <c r="B6" s="36"/>
      <c r="C6" s="38" t="s">
        <v>5</v>
      </c>
      <c r="D6" s="39">
        <f>PMT(D4,D3,D2)</f>
        <v>-938.80458634081856</v>
      </c>
      <c r="F6" s="42"/>
    </row>
    <row r="7" spans="2:7">
      <c r="F7" s="43"/>
    </row>
    <row r="8" spans="2:7">
      <c r="C8" s="62" t="s">
        <v>6</v>
      </c>
      <c r="D8" s="40">
        <f>D6-D5</f>
        <v>5.2954136591814631</v>
      </c>
      <c r="E8">
        <v>48</v>
      </c>
      <c r="F8" s="40">
        <f>E8*D8</f>
        <v>254.17985564071023</v>
      </c>
    </row>
    <row r="10" spans="2:7">
      <c r="E10" s="6" t="s">
        <v>7</v>
      </c>
      <c r="F10" s="6" t="s">
        <v>8</v>
      </c>
      <c r="G10" s="44"/>
    </row>
    <row r="11" spans="2:7">
      <c r="D11" s="21" t="s">
        <v>9</v>
      </c>
      <c r="E11" s="33">
        <f>RATE(D3,D5,D2)</f>
        <v>1.9274129415374278E-2</v>
      </c>
      <c r="F11" s="49">
        <f>((E11+1)^12)-1</f>
        <v>0.25745373819668793</v>
      </c>
      <c r="G11" s="44"/>
    </row>
    <row r="12" spans="2:7">
      <c r="D12" s="21" t="s">
        <v>10</v>
      </c>
      <c r="E12" s="33">
        <v>1.9E-2</v>
      </c>
      <c r="F12" s="49">
        <v>25.35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0679-FEDC-4650-85EF-158C156770D3}">
  <sheetPr>
    <tabColor rgb="FFFFFF00"/>
  </sheetPr>
  <dimension ref="A1:R113"/>
  <sheetViews>
    <sheetView zoomScale="120" zoomScaleNormal="120" workbookViewId="0">
      <pane xSplit="2" ySplit="11" topLeftCell="C12" activePane="bottomRight" state="frozen"/>
      <selection pane="bottomRight" activeCell="E21" sqref="E21"/>
      <selection pane="bottomLeft" activeCell="A9" sqref="A9"/>
      <selection pane="topRight" activeCell="C1" sqref="C1"/>
    </sheetView>
  </sheetViews>
  <sheetFormatPr defaultRowHeight="14.45"/>
  <cols>
    <col min="1" max="1" width="3" bestFit="1" customWidth="1"/>
    <col min="2" max="2" width="19.85546875" customWidth="1"/>
    <col min="3" max="3" width="5.7109375" bestFit="1" customWidth="1"/>
    <col min="4" max="4" width="9.28515625" customWidth="1"/>
    <col min="5" max="5" width="15.140625" bestFit="1" customWidth="1"/>
    <col min="6" max="6" width="11.28515625" bestFit="1" customWidth="1"/>
    <col min="7" max="7" width="8.7109375" customWidth="1"/>
    <col min="8" max="8" width="13.28515625" bestFit="1" customWidth="1"/>
    <col min="9" max="9" width="15.28515625" bestFit="1" customWidth="1"/>
    <col min="10" max="10" width="15.5703125" bestFit="1" customWidth="1"/>
    <col min="11" max="11" width="14.42578125" style="5" customWidth="1"/>
    <col min="12" max="12" width="12.28515625" bestFit="1" customWidth="1"/>
    <col min="14" max="14" width="9.7109375" bestFit="1" customWidth="1"/>
  </cols>
  <sheetData>
    <row r="1" spans="1:18">
      <c r="A1" s="3">
        <v>0</v>
      </c>
      <c r="B1" s="4" t="s">
        <v>11</v>
      </c>
      <c r="K1"/>
    </row>
    <row r="2" spans="1:18" hidden="1">
      <c r="A2" s="3"/>
      <c r="B2" s="4"/>
      <c r="K2"/>
    </row>
    <row r="3" spans="1:18">
      <c r="A3" s="63" t="s">
        <v>12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8">
      <c r="B4" s="38" t="s">
        <v>13</v>
      </c>
      <c r="C4" s="72">
        <v>48</v>
      </c>
      <c r="D4" s="72"/>
    </row>
    <row r="5" spans="1:18" ht="28.9">
      <c r="B5" s="48" t="s">
        <v>14</v>
      </c>
      <c r="C5" s="73">
        <v>1.9E-2</v>
      </c>
      <c r="D5" s="73"/>
      <c r="G5" s="64" t="s">
        <v>15</v>
      </c>
      <c r="H5" s="64"/>
      <c r="I5" s="69" t="s">
        <v>16</v>
      </c>
      <c r="J5" s="70" t="s">
        <v>17</v>
      </c>
      <c r="K5" s="71">
        <f>K63</f>
        <v>3.2125165668629295E-2</v>
      </c>
    </row>
    <row r="6" spans="1:18">
      <c r="B6" s="38" t="s">
        <v>0</v>
      </c>
      <c r="C6" s="74">
        <v>29390.92</v>
      </c>
      <c r="D6" s="74"/>
      <c r="G6" s="64"/>
      <c r="H6" s="64"/>
      <c r="I6" s="69"/>
      <c r="J6" s="70"/>
      <c r="K6" s="71"/>
    </row>
    <row r="7" spans="1:18">
      <c r="B7" s="38" t="s">
        <v>18</v>
      </c>
      <c r="C7" s="74">
        <f>-C6*K5</f>
        <v>-944.18817415343005</v>
      </c>
      <c r="D7" s="74"/>
    </row>
    <row r="8" spans="1:18">
      <c r="B8" s="38" t="s">
        <v>19</v>
      </c>
      <c r="C8" s="74">
        <v>-944.1</v>
      </c>
      <c r="D8" s="74"/>
    </row>
    <row r="9" spans="1:18">
      <c r="B9" s="38" t="s">
        <v>20</v>
      </c>
      <c r="C9" s="75">
        <f>C7-C8</f>
        <v>-8.8174153430031765E-2</v>
      </c>
      <c r="D9" s="75"/>
    </row>
    <row r="10" spans="1:18" ht="15" thickBot="1"/>
    <row r="11" spans="1:18" ht="15" thickBot="1">
      <c r="A11" s="8"/>
      <c r="B11" s="8" t="s">
        <v>21</v>
      </c>
      <c r="C11" s="46" t="s">
        <v>22</v>
      </c>
      <c r="D11" s="8" t="s">
        <v>23</v>
      </c>
      <c r="E11" s="8" t="s">
        <v>24</v>
      </c>
      <c r="F11" s="9">
        <f>C5</f>
        <v>1.9E-2</v>
      </c>
      <c r="G11" s="8" t="s">
        <v>25</v>
      </c>
      <c r="H11" s="50" t="s">
        <v>26</v>
      </c>
      <c r="I11" s="53" t="s">
        <v>27</v>
      </c>
      <c r="J11" s="54" t="s">
        <v>28</v>
      </c>
      <c r="K11" s="55" t="s">
        <v>29</v>
      </c>
      <c r="L11" s="53" t="s">
        <v>30</v>
      </c>
    </row>
    <row r="12" spans="1:18" ht="15" thickBot="1">
      <c r="A12" s="10">
        <v>0</v>
      </c>
      <c r="B12" s="11">
        <v>41990</v>
      </c>
      <c r="C12" s="47"/>
      <c r="D12" s="12"/>
      <c r="E12" s="13" t="s">
        <v>31</v>
      </c>
      <c r="F12" s="13" t="s">
        <v>32</v>
      </c>
      <c r="G12" s="12"/>
      <c r="H12" s="51">
        <f>C6</f>
        <v>29390.92</v>
      </c>
      <c r="I12" s="56"/>
      <c r="J12" s="57"/>
      <c r="K12" s="58"/>
      <c r="L12" s="59"/>
    </row>
    <row r="13" spans="1:18" ht="15" thickBot="1">
      <c r="A13" s="10">
        <v>1</v>
      </c>
      <c r="B13" s="11">
        <v>42021</v>
      </c>
      <c r="C13" s="47">
        <f t="shared" ref="C13:C61" si="0">B13-$B$12</f>
        <v>31</v>
      </c>
      <c r="D13" s="12">
        <f>-C7</f>
        <v>944.18817415343005</v>
      </c>
      <c r="E13" s="14">
        <f>($F$11+1)^(C13/30)-1</f>
        <v>1.9639512843954376E-2</v>
      </c>
      <c r="F13" s="12">
        <f t="shared" ref="F13:F61" si="1">H12*E13</f>
        <v>577.22335083563553</v>
      </c>
      <c r="G13" s="12">
        <f t="shared" ref="G13:G61" si="2">D13-F13</f>
        <v>366.96482331779453</v>
      </c>
      <c r="H13" s="51">
        <f t="shared" ref="H13:H61" si="3">H12-G13</f>
        <v>29023.955176682204</v>
      </c>
      <c r="I13" s="56">
        <f t="shared" ref="I13:I28" si="4">(1+$C$5)^J13</f>
        <v>1.0196395128439544</v>
      </c>
      <c r="J13" s="57">
        <f t="shared" ref="J13:J61" si="5">C13/30</f>
        <v>1.0333333333333334</v>
      </c>
      <c r="K13" s="60">
        <f t="shared" ref="K13:K61" si="6">1/I13</f>
        <v>0.98073876836218687</v>
      </c>
      <c r="L13" s="61">
        <f t="shared" ref="L13:L61" si="7">D13*K13</f>
        <v>926.00194702137696</v>
      </c>
      <c r="R13" s="16"/>
    </row>
    <row r="14" spans="1:18" ht="15" thickBot="1">
      <c r="A14" s="10">
        <v>2</v>
      </c>
      <c r="B14" s="11">
        <v>42052</v>
      </c>
      <c r="C14" s="47">
        <f t="shared" si="0"/>
        <v>62</v>
      </c>
      <c r="D14" s="12">
        <f t="shared" ref="D14:D61" si="8">D13</f>
        <v>944.18817415343005</v>
      </c>
      <c r="E14" s="14">
        <f t="shared" ref="E14:E61" si="9">($F$11+1)^((C14-C13)/30)-1</f>
        <v>1.9639512843954376E-2</v>
      </c>
      <c r="F14" s="12">
        <f t="shared" si="1"/>
        <v>570.01634047480627</v>
      </c>
      <c r="G14" s="12">
        <f t="shared" si="2"/>
        <v>374.17183367862378</v>
      </c>
      <c r="H14" s="51">
        <f t="shared" si="3"/>
        <v>28649.783343003579</v>
      </c>
      <c r="I14" s="56">
        <f t="shared" si="4"/>
        <v>1.0396647361526568</v>
      </c>
      <c r="J14" s="57">
        <f t="shared" si="5"/>
        <v>2.0666666666666669</v>
      </c>
      <c r="K14" s="60">
        <f t="shared" si="6"/>
        <v>0.96184853176857898</v>
      </c>
      <c r="L14" s="61">
        <f t="shared" si="7"/>
        <v>908.16600902273206</v>
      </c>
    </row>
    <row r="15" spans="1:18" ht="15" thickBot="1">
      <c r="A15" s="10">
        <v>3</v>
      </c>
      <c r="B15" s="11">
        <v>42080</v>
      </c>
      <c r="C15" s="47">
        <f t="shared" si="0"/>
        <v>90</v>
      </c>
      <c r="D15" s="12">
        <f t="shared" si="8"/>
        <v>944.18817415343005</v>
      </c>
      <c r="E15" s="14">
        <f t="shared" si="9"/>
        <v>1.7722177358372448E-2</v>
      </c>
      <c r="F15" s="12">
        <f t="shared" si="1"/>
        <v>507.73654168365414</v>
      </c>
      <c r="G15" s="12">
        <f t="shared" si="2"/>
        <v>436.45163246977592</v>
      </c>
      <c r="H15" s="51">
        <f t="shared" si="3"/>
        <v>28213.331710533803</v>
      </c>
      <c r="I15" s="56">
        <f t="shared" si="4"/>
        <v>1.0580898589999999</v>
      </c>
      <c r="J15" s="57">
        <f t="shared" si="5"/>
        <v>3</v>
      </c>
      <c r="K15" s="60">
        <f t="shared" si="6"/>
        <v>0.94509931410277337</v>
      </c>
      <c r="L15" s="61">
        <f t="shared" si="7"/>
        <v>892.3515957763567</v>
      </c>
    </row>
    <row r="16" spans="1:18" ht="15" thickBot="1">
      <c r="A16" s="10">
        <v>4</v>
      </c>
      <c r="B16" s="11">
        <v>42111</v>
      </c>
      <c r="C16" s="47">
        <f t="shared" si="0"/>
        <v>121</v>
      </c>
      <c r="D16" s="12">
        <f t="shared" si="8"/>
        <v>944.18817415343005</v>
      </c>
      <c r="E16" s="14">
        <f t="shared" si="9"/>
        <v>1.9639512843954376E-2</v>
      </c>
      <c r="F16" s="12">
        <f t="shared" si="1"/>
        <v>554.09609049977394</v>
      </c>
      <c r="G16" s="12">
        <f t="shared" si="2"/>
        <v>390.09208365365612</v>
      </c>
      <c r="H16" s="51">
        <f t="shared" si="3"/>
        <v>27823.239626880146</v>
      </c>
      <c r="I16" s="56">
        <f t="shared" si="4"/>
        <v>1.0788702283758882</v>
      </c>
      <c r="J16" s="57">
        <f t="shared" si="5"/>
        <v>4.0333333333333332</v>
      </c>
      <c r="K16" s="60">
        <f t="shared" si="6"/>
        <v>0.92689553729310148</v>
      </c>
      <c r="L16" s="61">
        <f t="shared" si="7"/>
        <v>875.16380498773606</v>
      </c>
    </row>
    <row r="17" spans="1:15" ht="15" thickBot="1">
      <c r="A17" s="10">
        <v>5</v>
      </c>
      <c r="B17" s="11">
        <v>42141</v>
      </c>
      <c r="C17" s="47">
        <f t="shared" si="0"/>
        <v>151</v>
      </c>
      <c r="D17" s="12">
        <f t="shared" si="8"/>
        <v>944.18817415343005</v>
      </c>
      <c r="E17" s="14">
        <f t="shared" si="9"/>
        <v>1.8999999999999906E-2</v>
      </c>
      <c r="F17" s="12">
        <f t="shared" si="1"/>
        <v>528.64155291072018</v>
      </c>
      <c r="G17" s="12">
        <f t="shared" si="2"/>
        <v>415.54662124270988</v>
      </c>
      <c r="H17" s="51">
        <f t="shared" si="3"/>
        <v>27407.693005637437</v>
      </c>
      <c r="I17" s="56">
        <f t="shared" si="4"/>
        <v>1.0993687627150299</v>
      </c>
      <c r="J17" s="57">
        <f t="shared" si="5"/>
        <v>5.0333333333333332</v>
      </c>
      <c r="K17" s="60">
        <f t="shared" si="6"/>
        <v>0.90961289233866693</v>
      </c>
      <c r="L17" s="61">
        <f t="shared" si="7"/>
        <v>858.8457360036665</v>
      </c>
    </row>
    <row r="18" spans="1:15" ht="15" thickBot="1">
      <c r="A18" s="10">
        <v>6</v>
      </c>
      <c r="B18" s="11">
        <v>42172</v>
      </c>
      <c r="C18" s="47">
        <f t="shared" si="0"/>
        <v>182</v>
      </c>
      <c r="D18" s="12">
        <f t="shared" si="8"/>
        <v>944.18817415343005</v>
      </c>
      <c r="E18" s="14">
        <f t="shared" si="9"/>
        <v>1.9639512843954376E-2</v>
      </c>
      <c r="F18" s="12">
        <f t="shared" si="1"/>
        <v>538.27373880737491</v>
      </c>
      <c r="G18" s="12">
        <f t="shared" si="2"/>
        <v>405.91443534605514</v>
      </c>
      <c r="H18" s="51">
        <f t="shared" si="3"/>
        <v>27001.778570291382</v>
      </c>
      <c r="I18" s="56">
        <f t="shared" si="4"/>
        <v>1.120959829650614</v>
      </c>
      <c r="J18" s="57">
        <f t="shared" si="5"/>
        <v>6.0666666666666664</v>
      </c>
      <c r="K18" s="60">
        <f t="shared" si="6"/>
        <v>0.89209262771859066</v>
      </c>
      <c r="L18" s="61">
        <f t="shared" si="7"/>
        <v>842.30330934135168</v>
      </c>
    </row>
    <row r="19" spans="1:15" ht="15" thickBot="1">
      <c r="A19" s="10">
        <v>7</v>
      </c>
      <c r="B19" s="11">
        <v>42202</v>
      </c>
      <c r="C19" s="47">
        <f t="shared" si="0"/>
        <v>212</v>
      </c>
      <c r="D19" s="12">
        <f t="shared" si="8"/>
        <v>944.18817415343005</v>
      </c>
      <c r="E19" s="14">
        <f t="shared" si="9"/>
        <v>1.8999999999999906E-2</v>
      </c>
      <c r="F19" s="12">
        <f t="shared" si="1"/>
        <v>513.03379283553375</v>
      </c>
      <c r="G19" s="12">
        <f t="shared" si="2"/>
        <v>431.15438131789631</v>
      </c>
      <c r="H19" s="51">
        <f t="shared" si="3"/>
        <v>26570.624188973485</v>
      </c>
      <c r="I19" s="56">
        <f t="shared" si="4"/>
        <v>1.1422580664139756</v>
      </c>
      <c r="J19" s="57">
        <f t="shared" si="5"/>
        <v>7.0666666666666664</v>
      </c>
      <c r="K19" s="60">
        <f t="shared" si="6"/>
        <v>0.87545890845789076</v>
      </c>
      <c r="L19" s="61">
        <f t="shared" si="7"/>
        <v>826.59794832321074</v>
      </c>
    </row>
    <row r="20" spans="1:15" ht="15" thickBot="1">
      <c r="A20" s="10">
        <v>8</v>
      </c>
      <c r="B20" s="11">
        <v>42233</v>
      </c>
      <c r="C20" s="47">
        <f t="shared" si="0"/>
        <v>243</v>
      </c>
      <c r="D20" s="12">
        <f t="shared" si="8"/>
        <v>944.18817415343005</v>
      </c>
      <c r="E20" s="14">
        <f t="shared" si="9"/>
        <v>1.9639512843954376E-2</v>
      </c>
      <c r="F20" s="12">
        <f t="shared" si="1"/>
        <v>521.83411503122954</v>
      </c>
      <c r="G20" s="12">
        <f t="shared" si="2"/>
        <v>422.35405912220051</v>
      </c>
      <c r="H20" s="51">
        <f t="shared" si="3"/>
        <v>26148.270129851284</v>
      </c>
      <c r="I20" s="56">
        <f t="shared" si="4"/>
        <v>1.1646914583804235</v>
      </c>
      <c r="J20" s="57">
        <f t="shared" si="5"/>
        <v>8.1</v>
      </c>
      <c r="K20" s="60">
        <f t="shared" si="6"/>
        <v>0.85859649163269613</v>
      </c>
      <c r="L20" s="61">
        <f t="shared" si="7"/>
        <v>810.67665376921616</v>
      </c>
    </row>
    <row r="21" spans="1:15" ht="15" thickBot="1">
      <c r="A21" s="10">
        <v>9</v>
      </c>
      <c r="B21" s="11">
        <v>42264</v>
      </c>
      <c r="C21" s="47">
        <f t="shared" si="0"/>
        <v>274</v>
      </c>
      <c r="D21" s="12">
        <f t="shared" si="8"/>
        <v>944.18817415343005</v>
      </c>
      <c r="E21" s="14">
        <f t="shared" si="9"/>
        <v>1.9639512843954376E-2</v>
      </c>
      <c r="F21" s="12">
        <f t="shared" si="1"/>
        <v>513.53928706240288</v>
      </c>
      <c r="G21" s="12">
        <f t="shared" si="2"/>
        <v>430.64888709102718</v>
      </c>
      <c r="H21" s="51">
        <f t="shared" si="3"/>
        <v>25717.621242760255</v>
      </c>
      <c r="I21" s="56">
        <f t="shared" si="4"/>
        <v>1.1875654312365298</v>
      </c>
      <c r="J21" s="57">
        <f t="shared" si="5"/>
        <v>9.1333333333333329</v>
      </c>
      <c r="K21" s="60">
        <f t="shared" si="6"/>
        <v>0.84205886572394506</v>
      </c>
      <c r="L21" s="61">
        <f t="shared" si="7"/>
        <v>795.06202295759999</v>
      </c>
    </row>
    <row r="22" spans="1:15" ht="15" thickBot="1">
      <c r="A22" s="10">
        <v>10</v>
      </c>
      <c r="B22" s="11">
        <v>42294</v>
      </c>
      <c r="C22" s="47">
        <f t="shared" si="0"/>
        <v>304</v>
      </c>
      <c r="D22" s="12">
        <f t="shared" si="8"/>
        <v>944.18817415343005</v>
      </c>
      <c r="E22" s="14">
        <f t="shared" si="9"/>
        <v>1.8999999999999906E-2</v>
      </c>
      <c r="F22" s="12">
        <f t="shared" si="1"/>
        <v>488.6348036124424</v>
      </c>
      <c r="G22" s="12">
        <f t="shared" si="2"/>
        <v>455.55337054098766</v>
      </c>
      <c r="H22" s="51">
        <f t="shared" si="3"/>
        <v>25262.067872219268</v>
      </c>
      <c r="I22" s="56">
        <f t="shared" si="4"/>
        <v>1.2101291744300238</v>
      </c>
      <c r="J22" s="57">
        <f t="shared" si="5"/>
        <v>10.133333333333333</v>
      </c>
      <c r="K22" s="60">
        <f t="shared" si="6"/>
        <v>0.8263580625357656</v>
      </c>
      <c r="L22" s="61">
        <f t="shared" si="7"/>
        <v>780.2375102626105</v>
      </c>
    </row>
    <row r="23" spans="1:15" ht="15" thickBot="1">
      <c r="A23" s="10">
        <v>11</v>
      </c>
      <c r="B23" s="11">
        <v>42325</v>
      </c>
      <c r="C23" s="47">
        <f t="shared" si="0"/>
        <v>335</v>
      </c>
      <c r="D23" s="12">
        <f t="shared" si="8"/>
        <v>944.18817415343005</v>
      </c>
      <c r="E23" s="14">
        <f t="shared" si="9"/>
        <v>1.9639512843954376E-2</v>
      </c>
      <c r="F23" s="12">
        <f t="shared" si="1"/>
        <v>496.13470644129751</v>
      </c>
      <c r="G23" s="12">
        <f t="shared" si="2"/>
        <v>448.05346771213254</v>
      </c>
      <c r="H23" s="51">
        <f t="shared" si="3"/>
        <v>24814.014404507136</v>
      </c>
      <c r="I23" s="56">
        <f t="shared" si="4"/>
        <v>1.2338955218940864</v>
      </c>
      <c r="J23" s="57">
        <f t="shared" si="5"/>
        <v>11.166666666666666</v>
      </c>
      <c r="K23" s="60">
        <f t="shared" si="6"/>
        <v>0.81044138847748959</v>
      </c>
      <c r="L23" s="61">
        <f t="shared" si="7"/>
        <v>765.20917484493157</v>
      </c>
    </row>
    <row r="24" spans="1:15" ht="15" thickBot="1">
      <c r="A24" s="10">
        <v>12</v>
      </c>
      <c r="B24" s="11">
        <v>42355</v>
      </c>
      <c r="C24" s="47">
        <f t="shared" si="0"/>
        <v>365</v>
      </c>
      <c r="D24" s="12">
        <f t="shared" si="8"/>
        <v>944.18817415343005</v>
      </c>
      <c r="E24" s="14">
        <f t="shared" si="9"/>
        <v>1.8999999999999906E-2</v>
      </c>
      <c r="F24" s="12">
        <f t="shared" si="1"/>
        <v>471.46627368563327</v>
      </c>
      <c r="G24" s="12">
        <f t="shared" si="2"/>
        <v>472.72190046779679</v>
      </c>
      <c r="H24" s="51">
        <f t="shared" si="3"/>
        <v>24341.292504039338</v>
      </c>
      <c r="I24" s="56">
        <f t="shared" si="4"/>
        <v>1.2573395368100739</v>
      </c>
      <c r="J24" s="57">
        <f t="shared" si="5"/>
        <v>12.166666666666666</v>
      </c>
      <c r="K24" s="60">
        <f t="shared" si="6"/>
        <v>0.79533011626839023</v>
      </c>
      <c r="L24" s="61">
        <f t="shared" si="7"/>
        <v>750.94129032868659</v>
      </c>
    </row>
    <row r="25" spans="1:15" ht="15" thickBot="1">
      <c r="A25" s="10">
        <v>13</v>
      </c>
      <c r="B25" s="11">
        <v>42386</v>
      </c>
      <c r="C25" s="47">
        <f t="shared" si="0"/>
        <v>396</v>
      </c>
      <c r="D25" s="12">
        <f t="shared" si="8"/>
        <v>944.18817415343005</v>
      </c>
      <c r="E25" s="14">
        <f t="shared" si="9"/>
        <v>1.9639512843954376E-2</v>
      </c>
      <c r="F25" s="12">
        <f t="shared" si="1"/>
        <v>478.05112677153096</v>
      </c>
      <c r="G25" s="12">
        <f t="shared" si="2"/>
        <v>466.13704738189909</v>
      </c>
      <c r="H25" s="51">
        <f t="shared" si="3"/>
        <v>23875.155456657438</v>
      </c>
      <c r="I25" s="56">
        <f t="shared" si="4"/>
        <v>1.2820330727924669</v>
      </c>
      <c r="J25" s="57">
        <f t="shared" si="5"/>
        <v>13.2</v>
      </c>
      <c r="K25" s="60">
        <f t="shared" si="6"/>
        <v>0.78001107867041597</v>
      </c>
      <c r="L25" s="61">
        <f t="shared" si="7"/>
        <v>736.4772361892675</v>
      </c>
    </row>
    <row r="26" spans="1:15" ht="15" thickBot="1">
      <c r="A26" s="10">
        <v>14</v>
      </c>
      <c r="B26" s="11">
        <v>42417</v>
      </c>
      <c r="C26" s="47">
        <f t="shared" si="0"/>
        <v>427</v>
      </c>
      <c r="D26" s="12">
        <f t="shared" si="8"/>
        <v>944.18817415343005</v>
      </c>
      <c r="E26" s="14">
        <f t="shared" si="9"/>
        <v>1.9639512843954376E-2</v>
      </c>
      <c r="F26" s="12">
        <f t="shared" si="1"/>
        <v>468.89642224243119</v>
      </c>
      <c r="G26" s="12">
        <f t="shared" si="2"/>
        <v>475.29175191099887</v>
      </c>
      <c r="H26" s="51">
        <f t="shared" si="3"/>
        <v>23399.86370474644</v>
      </c>
      <c r="I26" s="56">
        <f t="shared" si="4"/>
        <v>1.3072115777919491</v>
      </c>
      <c r="J26" s="57">
        <f t="shared" si="5"/>
        <v>14.233333333333333</v>
      </c>
      <c r="K26" s="60">
        <f t="shared" si="6"/>
        <v>0.76498710460408448</v>
      </c>
      <c r="L26" s="61">
        <f t="shared" si="7"/>
        <v>722.29177754704949</v>
      </c>
    </row>
    <row r="27" spans="1:15" ht="15" thickBot="1">
      <c r="A27" s="10">
        <v>15</v>
      </c>
      <c r="B27" s="11">
        <v>42446</v>
      </c>
      <c r="C27" s="47">
        <f t="shared" si="0"/>
        <v>456</v>
      </c>
      <c r="D27" s="12">
        <f t="shared" si="8"/>
        <v>944.18817415343005</v>
      </c>
      <c r="E27" s="14">
        <f t="shared" si="9"/>
        <v>1.8360888255328334E-2</v>
      </c>
      <c r="F27" s="12">
        <f t="shared" si="1"/>
        <v>429.64228267276263</v>
      </c>
      <c r="G27" s="12">
        <f t="shared" si="2"/>
        <v>514.54589148066748</v>
      </c>
      <c r="H27" s="51">
        <f t="shared" si="3"/>
        <v>22885.317813265774</v>
      </c>
      <c r="I27" s="56">
        <f t="shared" si="4"/>
        <v>1.3312131434978587</v>
      </c>
      <c r="J27" s="57">
        <f t="shared" si="5"/>
        <v>15.2</v>
      </c>
      <c r="K27" s="60">
        <f t="shared" si="6"/>
        <v>0.75119450621740991</v>
      </c>
      <c r="L27" s="61">
        <f t="shared" si="7"/>
        <v>709.26896925950371</v>
      </c>
    </row>
    <row r="28" spans="1:15" ht="15" thickBot="1">
      <c r="A28" s="10">
        <v>16</v>
      </c>
      <c r="B28" s="11">
        <v>42477</v>
      </c>
      <c r="C28" s="47">
        <f t="shared" si="0"/>
        <v>487</v>
      </c>
      <c r="D28" s="12">
        <f t="shared" si="8"/>
        <v>944.18817415343005</v>
      </c>
      <c r="E28" s="14">
        <f t="shared" si="9"/>
        <v>1.9639512843954376E-2</v>
      </c>
      <c r="F28" s="12">
        <f t="shared" si="1"/>
        <v>449.45649313161107</v>
      </c>
      <c r="G28" s="12">
        <f t="shared" si="2"/>
        <v>494.73168102181899</v>
      </c>
      <c r="H28" s="51">
        <f t="shared" si="3"/>
        <v>22390.586132243956</v>
      </c>
      <c r="I28" s="56">
        <f t="shared" si="4"/>
        <v>1.3573575211276259</v>
      </c>
      <c r="J28" s="57">
        <f t="shared" si="5"/>
        <v>16.233333333333334</v>
      </c>
      <c r="K28" s="60">
        <f t="shared" si="6"/>
        <v>0.73672557482810364</v>
      </c>
      <c r="L28" s="61">
        <f t="shared" si="7"/>
        <v>695.60757534908339</v>
      </c>
    </row>
    <row r="29" spans="1:15" ht="15" hidden="1" thickBot="1">
      <c r="A29" s="65" t="s">
        <v>33</v>
      </c>
      <c r="B29" s="66"/>
      <c r="C29" s="66"/>
      <c r="D29" s="66"/>
      <c r="E29" s="66"/>
      <c r="F29" s="66"/>
      <c r="G29" s="66"/>
      <c r="H29" s="66"/>
      <c r="I29" s="56"/>
      <c r="J29" s="57"/>
      <c r="K29" s="60"/>
      <c r="L29" s="61"/>
    </row>
    <row r="30" spans="1:15" ht="15" thickBot="1">
      <c r="A30" s="10">
        <v>17</v>
      </c>
      <c r="B30" s="11">
        <v>42507</v>
      </c>
      <c r="C30" s="47">
        <f t="shared" si="0"/>
        <v>517</v>
      </c>
      <c r="D30" s="12">
        <f>D28</f>
        <v>944.18817415343005</v>
      </c>
      <c r="E30" s="14">
        <f>($F$11+1)^((C30-C28)/30)-1</f>
        <v>1.8999999999999906E-2</v>
      </c>
      <c r="F30" s="12">
        <f>H28*E30</f>
        <v>425.42113651263304</v>
      </c>
      <c r="G30" s="12">
        <f t="shared" si="2"/>
        <v>518.76703764079707</v>
      </c>
      <c r="H30" s="51">
        <f>H28-G30</f>
        <v>21871.819094603157</v>
      </c>
      <c r="I30" s="56">
        <f t="shared" ref="I30:I61" si="10">(1+$C$5)^J30</f>
        <v>1.3831473140290507</v>
      </c>
      <c r="J30" s="57">
        <f t="shared" si="5"/>
        <v>17.233333333333334</v>
      </c>
      <c r="K30" s="60">
        <f t="shared" si="6"/>
        <v>0.72298878785878673</v>
      </c>
      <c r="L30" s="61">
        <f t="shared" si="7"/>
        <v>682.63746354178943</v>
      </c>
      <c r="N30">
        <v>69385.990000000005</v>
      </c>
      <c r="O30" s="17">
        <f>N30-H30</f>
        <v>47514.170905396852</v>
      </c>
    </row>
    <row r="31" spans="1:15" ht="15" thickBot="1">
      <c r="A31" s="10">
        <v>18</v>
      </c>
      <c r="B31" s="11">
        <v>42538</v>
      </c>
      <c r="C31" s="47">
        <f t="shared" si="0"/>
        <v>548</v>
      </c>
      <c r="D31" s="12">
        <f t="shared" si="8"/>
        <v>944.18817415343005</v>
      </c>
      <c r="E31" s="14">
        <f t="shared" si="9"/>
        <v>1.9639512843954376E-2</v>
      </c>
      <c r="F31" s="12">
        <f t="shared" si="1"/>
        <v>429.55187202910531</v>
      </c>
      <c r="G31" s="12">
        <f t="shared" si="2"/>
        <v>514.63630212432474</v>
      </c>
      <c r="H31" s="51">
        <f t="shared" si="3"/>
        <v>21357.182792478834</v>
      </c>
      <c r="I31" s="56">
        <f t="shared" si="10"/>
        <v>1.4103116534680051</v>
      </c>
      <c r="J31" s="57">
        <f t="shared" si="5"/>
        <v>18.266666666666666</v>
      </c>
      <c r="K31" s="60">
        <f t="shared" si="6"/>
        <v>0.70906313334429694</v>
      </c>
      <c r="L31" s="61">
        <f t="shared" si="7"/>
        <v>669.48902523186189</v>
      </c>
    </row>
    <row r="32" spans="1:15" ht="15" thickBot="1">
      <c r="A32" s="10">
        <v>19</v>
      </c>
      <c r="B32" s="11">
        <v>42568</v>
      </c>
      <c r="C32" s="47">
        <f t="shared" si="0"/>
        <v>578</v>
      </c>
      <c r="D32" s="12">
        <f t="shared" si="8"/>
        <v>944.18817415343005</v>
      </c>
      <c r="E32" s="14">
        <f t="shared" si="9"/>
        <v>1.8999999999999906E-2</v>
      </c>
      <c r="F32" s="12">
        <f t="shared" si="1"/>
        <v>405.78647305709586</v>
      </c>
      <c r="G32" s="12">
        <f t="shared" si="2"/>
        <v>538.40170109633414</v>
      </c>
      <c r="H32" s="51">
        <f t="shared" si="3"/>
        <v>20818.781091382501</v>
      </c>
      <c r="I32" s="56">
        <f t="shared" si="10"/>
        <v>1.4371075748838971</v>
      </c>
      <c r="J32" s="57">
        <f t="shared" si="5"/>
        <v>19.266666666666666</v>
      </c>
      <c r="K32" s="60">
        <f t="shared" si="6"/>
        <v>0.69584213282070362</v>
      </c>
      <c r="L32" s="61">
        <f t="shared" si="7"/>
        <v>657.00591288700866</v>
      </c>
    </row>
    <row r="33" spans="1:12" ht="15" thickBot="1">
      <c r="A33" s="10">
        <v>20</v>
      </c>
      <c r="B33" s="11">
        <v>42599</v>
      </c>
      <c r="C33" s="47">
        <f t="shared" si="0"/>
        <v>609</v>
      </c>
      <c r="D33" s="12">
        <f t="shared" si="8"/>
        <v>944.18817415343005</v>
      </c>
      <c r="E33" s="14">
        <f t="shared" si="9"/>
        <v>1.9639512843954376E-2</v>
      </c>
      <c r="F33" s="12">
        <f t="shared" si="1"/>
        <v>408.87071863968117</v>
      </c>
      <c r="G33" s="12">
        <f t="shared" si="2"/>
        <v>535.31745551374888</v>
      </c>
      <c r="H33" s="51">
        <f t="shared" si="3"/>
        <v>20283.463635868753</v>
      </c>
      <c r="I33" s="56">
        <f t="shared" si="10"/>
        <v>1.4653316675589738</v>
      </c>
      <c r="J33" s="57">
        <f t="shared" si="5"/>
        <v>20.3</v>
      </c>
      <c r="K33" s="60">
        <f t="shared" si="6"/>
        <v>0.68243935631709396</v>
      </c>
      <c r="L33" s="61">
        <f t="shared" si="7"/>
        <v>644.35116981147905</v>
      </c>
    </row>
    <row r="34" spans="1:12" ht="15" thickBot="1">
      <c r="A34" s="10">
        <v>21</v>
      </c>
      <c r="B34" s="11">
        <v>42630</v>
      </c>
      <c r="C34" s="47">
        <f t="shared" si="0"/>
        <v>640</v>
      </c>
      <c r="D34" s="12">
        <f t="shared" si="8"/>
        <v>944.18817415343005</v>
      </c>
      <c r="E34" s="14">
        <f t="shared" si="9"/>
        <v>1.9639512843954376E-2</v>
      </c>
      <c r="F34" s="12">
        <f t="shared" si="1"/>
        <v>398.35734459652593</v>
      </c>
      <c r="G34" s="12">
        <f t="shared" si="2"/>
        <v>545.83082955690406</v>
      </c>
      <c r="H34" s="51">
        <f t="shared" si="3"/>
        <v>19737.632806311849</v>
      </c>
      <c r="I34" s="56">
        <f t="shared" si="10"/>
        <v>1.4941100676646515</v>
      </c>
      <c r="J34" s="57">
        <f t="shared" si="5"/>
        <v>21.333333333333332</v>
      </c>
      <c r="K34" s="60">
        <f t="shared" si="6"/>
        <v>0.66929473379631022</v>
      </c>
      <c r="L34" s="61">
        <f t="shared" si="7"/>
        <v>631.94017267364416</v>
      </c>
    </row>
    <row r="35" spans="1:12" ht="15" thickBot="1">
      <c r="A35" s="10">
        <v>22</v>
      </c>
      <c r="B35" s="11">
        <v>42660</v>
      </c>
      <c r="C35" s="47">
        <f t="shared" si="0"/>
        <v>670</v>
      </c>
      <c r="D35" s="12">
        <f t="shared" si="8"/>
        <v>944.18817415343005</v>
      </c>
      <c r="E35" s="14">
        <f t="shared" si="9"/>
        <v>1.8999999999999906E-2</v>
      </c>
      <c r="F35" s="12">
        <f t="shared" si="1"/>
        <v>375.01502331992327</v>
      </c>
      <c r="G35" s="12">
        <f t="shared" si="2"/>
        <v>569.17315083350672</v>
      </c>
      <c r="H35" s="51">
        <f t="shared" si="3"/>
        <v>19168.459655478342</v>
      </c>
      <c r="I35" s="56">
        <f t="shared" si="10"/>
        <v>1.5224981589502797</v>
      </c>
      <c r="J35" s="57">
        <f t="shared" si="5"/>
        <v>22.333333333333332</v>
      </c>
      <c r="K35" s="60">
        <f t="shared" si="6"/>
        <v>0.65681524415732118</v>
      </c>
      <c r="L35" s="61">
        <f t="shared" si="7"/>
        <v>620.15718613704041</v>
      </c>
    </row>
    <row r="36" spans="1:12" ht="15" thickBot="1">
      <c r="A36" s="10">
        <v>23</v>
      </c>
      <c r="B36" s="11">
        <v>42691</v>
      </c>
      <c r="C36" s="47">
        <f t="shared" si="0"/>
        <v>701</v>
      </c>
      <c r="D36" s="12">
        <f t="shared" si="8"/>
        <v>944.18817415343005</v>
      </c>
      <c r="E36" s="14">
        <f t="shared" si="9"/>
        <v>1.9639512843954376E-2</v>
      </c>
      <c r="F36" s="12">
        <f t="shared" si="1"/>
        <v>376.4592096025882</v>
      </c>
      <c r="G36" s="12">
        <f t="shared" si="2"/>
        <v>567.72896455084185</v>
      </c>
      <c r="H36" s="51">
        <f t="shared" si="3"/>
        <v>18600.730690927499</v>
      </c>
      <c r="I36" s="56">
        <f t="shared" si="10"/>
        <v>1.5523992810978806</v>
      </c>
      <c r="J36" s="57">
        <f t="shared" si="5"/>
        <v>23.366666666666667</v>
      </c>
      <c r="K36" s="60">
        <f t="shared" si="6"/>
        <v>0.64416417359636025</v>
      </c>
      <c r="L36" s="61">
        <f t="shared" si="7"/>
        <v>608.21219492300054</v>
      </c>
    </row>
    <row r="37" spans="1:12" ht="15" thickBot="1">
      <c r="A37" s="10">
        <v>24</v>
      </c>
      <c r="B37" s="11">
        <v>42721</v>
      </c>
      <c r="C37" s="47">
        <f t="shared" si="0"/>
        <v>731</v>
      </c>
      <c r="D37" s="12">
        <f t="shared" si="8"/>
        <v>944.18817415343005</v>
      </c>
      <c r="E37" s="14">
        <f t="shared" si="9"/>
        <v>1.8999999999999906E-2</v>
      </c>
      <c r="F37" s="12">
        <f t="shared" si="1"/>
        <v>353.41388312762075</v>
      </c>
      <c r="G37" s="12">
        <f t="shared" si="2"/>
        <v>590.77429102580936</v>
      </c>
      <c r="H37" s="51">
        <f t="shared" si="3"/>
        <v>18009.95639990169</v>
      </c>
      <c r="I37" s="56">
        <f t="shared" si="10"/>
        <v>1.5818948674387403</v>
      </c>
      <c r="J37" s="57">
        <f t="shared" si="5"/>
        <v>24.366666666666667</v>
      </c>
      <c r="K37" s="60">
        <f t="shared" si="6"/>
        <v>0.63215326162547625</v>
      </c>
      <c r="L37" s="61">
        <f t="shared" si="7"/>
        <v>596.871633879294</v>
      </c>
    </row>
    <row r="38" spans="1:12" ht="15" thickBot="1">
      <c r="A38" s="10">
        <v>25</v>
      </c>
      <c r="B38" s="11">
        <v>42752</v>
      </c>
      <c r="C38" s="47">
        <f t="shared" si="0"/>
        <v>762</v>
      </c>
      <c r="D38" s="12">
        <f t="shared" si="8"/>
        <v>944.18817415343005</v>
      </c>
      <c r="E38" s="14">
        <f t="shared" si="9"/>
        <v>1.9639512843954376E-2</v>
      </c>
      <c r="F38" s="12">
        <f t="shared" si="1"/>
        <v>353.70677003492756</v>
      </c>
      <c r="G38" s="12">
        <f t="shared" si="2"/>
        <v>590.4814041185025</v>
      </c>
      <c r="H38" s="51">
        <f t="shared" si="3"/>
        <v>17419.474995783188</v>
      </c>
      <c r="I38" s="56">
        <f t="shared" si="10"/>
        <v>1.612962512005589</v>
      </c>
      <c r="J38" s="57">
        <f t="shared" si="5"/>
        <v>25.4</v>
      </c>
      <c r="K38" s="60">
        <f t="shared" si="6"/>
        <v>0.61997721122270877</v>
      </c>
      <c r="L38" s="61">
        <f t="shared" si="7"/>
        <v>585.37515108110483</v>
      </c>
    </row>
    <row r="39" spans="1:12" ht="15" thickBot="1">
      <c r="A39" s="10">
        <v>26</v>
      </c>
      <c r="B39" s="11">
        <v>42783</v>
      </c>
      <c r="C39" s="47">
        <f t="shared" si="0"/>
        <v>793</v>
      </c>
      <c r="D39" s="12">
        <f t="shared" si="8"/>
        <v>944.18817415343005</v>
      </c>
      <c r="E39" s="14">
        <f t="shared" si="9"/>
        <v>1.9639512843954376E-2</v>
      </c>
      <c r="F39" s="12">
        <f t="shared" si="1"/>
        <v>342.11000291462602</v>
      </c>
      <c r="G39" s="12">
        <f t="shared" si="2"/>
        <v>602.07817123880409</v>
      </c>
      <c r="H39" s="51">
        <f t="shared" si="3"/>
        <v>16817.396824544383</v>
      </c>
      <c r="I39" s="56">
        <f t="shared" si="10"/>
        <v>1.64464030997694</v>
      </c>
      <c r="J39" s="57">
        <f t="shared" si="5"/>
        <v>26.433333333333334</v>
      </c>
      <c r="K39" s="60">
        <f t="shared" si="6"/>
        <v>0.60803568654718265</v>
      </c>
      <c r="L39" s="61">
        <f t="shared" si="7"/>
        <v>574.10010470111172</v>
      </c>
    </row>
    <row r="40" spans="1:12" ht="15" thickBot="1">
      <c r="A40" s="10">
        <v>27</v>
      </c>
      <c r="B40" s="11">
        <v>42811</v>
      </c>
      <c r="C40" s="47">
        <f t="shared" si="0"/>
        <v>821</v>
      </c>
      <c r="D40" s="12">
        <f t="shared" si="8"/>
        <v>944.18817415343005</v>
      </c>
      <c r="E40" s="14">
        <f t="shared" si="9"/>
        <v>1.7722177358372448E-2</v>
      </c>
      <c r="F40" s="12">
        <f t="shared" si="1"/>
        <v>298.0408892307052</v>
      </c>
      <c r="G40" s="12">
        <f t="shared" si="2"/>
        <v>646.14728492272479</v>
      </c>
      <c r="H40" s="51">
        <f t="shared" si="3"/>
        <v>16171.249539621658</v>
      </c>
      <c r="I40" s="56">
        <f t="shared" si="10"/>
        <v>1.6737869172410798</v>
      </c>
      <c r="J40" s="57">
        <f t="shared" si="5"/>
        <v>27.366666666666667</v>
      </c>
      <c r="K40" s="60">
        <f t="shared" si="6"/>
        <v>0.59744761397006874</v>
      </c>
      <c r="L40" s="61">
        <f t="shared" si="7"/>
        <v>564.10297178672249</v>
      </c>
    </row>
    <row r="41" spans="1:12" ht="15" thickBot="1">
      <c r="A41" s="10">
        <v>28</v>
      </c>
      <c r="B41" s="11">
        <v>42842</v>
      </c>
      <c r="C41" s="47">
        <f t="shared" si="0"/>
        <v>852</v>
      </c>
      <c r="D41" s="12">
        <f t="shared" si="8"/>
        <v>944.18817415343005</v>
      </c>
      <c r="E41" s="14">
        <f t="shared" si="9"/>
        <v>1.9639512843954376E-2</v>
      </c>
      <c r="F41" s="12">
        <f t="shared" si="1"/>
        <v>317.59546303619084</v>
      </c>
      <c r="G41" s="12">
        <f t="shared" si="2"/>
        <v>626.59271111723922</v>
      </c>
      <c r="H41" s="51">
        <f t="shared" si="3"/>
        <v>15544.65682850442</v>
      </c>
      <c r="I41" s="56">
        <f t="shared" si="10"/>
        <v>1.7066592769002791</v>
      </c>
      <c r="J41" s="57">
        <f t="shared" si="5"/>
        <v>28.4</v>
      </c>
      <c r="K41" s="60">
        <f t="shared" si="6"/>
        <v>0.58594003708593234</v>
      </c>
      <c r="L41" s="61">
        <f t="shared" si="7"/>
        <v>553.23765377955954</v>
      </c>
    </row>
    <row r="42" spans="1:12" ht="15" thickBot="1">
      <c r="A42" s="10">
        <v>29</v>
      </c>
      <c r="B42" s="11">
        <v>42872</v>
      </c>
      <c r="C42" s="47">
        <f t="shared" si="0"/>
        <v>882</v>
      </c>
      <c r="D42" s="12">
        <f t="shared" si="8"/>
        <v>944.18817415343005</v>
      </c>
      <c r="E42" s="14">
        <f t="shared" si="9"/>
        <v>1.8999999999999906E-2</v>
      </c>
      <c r="F42" s="12">
        <f t="shared" si="1"/>
        <v>295.34847974158248</v>
      </c>
      <c r="G42" s="12">
        <f t="shared" si="2"/>
        <v>648.83969441184763</v>
      </c>
      <c r="H42" s="51">
        <f t="shared" si="3"/>
        <v>14895.817134092573</v>
      </c>
      <c r="I42" s="56">
        <f t="shared" si="10"/>
        <v>1.7390858031613841</v>
      </c>
      <c r="J42" s="57">
        <f t="shared" si="5"/>
        <v>29.4</v>
      </c>
      <c r="K42" s="60">
        <f t="shared" si="6"/>
        <v>0.57501475670847146</v>
      </c>
      <c r="L42" s="61">
        <f t="shared" si="7"/>
        <v>542.92213324785041</v>
      </c>
    </row>
    <row r="43" spans="1:12" ht="15" thickBot="1">
      <c r="A43" s="10">
        <v>30</v>
      </c>
      <c r="B43" s="11">
        <v>42903</v>
      </c>
      <c r="C43" s="47">
        <f t="shared" si="0"/>
        <v>913</v>
      </c>
      <c r="D43" s="12">
        <f t="shared" si="8"/>
        <v>944.18817415343005</v>
      </c>
      <c r="E43" s="14">
        <f t="shared" si="9"/>
        <v>1.9639512843954376E-2</v>
      </c>
      <c r="F43" s="12">
        <f t="shared" si="1"/>
        <v>292.54659192620676</v>
      </c>
      <c r="G43" s="12">
        <f t="shared" si="2"/>
        <v>651.64158222722335</v>
      </c>
      <c r="H43" s="51">
        <f t="shared" si="3"/>
        <v>14244.17555186535</v>
      </c>
      <c r="I43" s="56">
        <f t="shared" si="10"/>
        <v>1.7732406011293111</v>
      </c>
      <c r="J43" s="57">
        <f t="shared" si="5"/>
        <v>30.433333333333334</v>
      </c>
      <c r="K43" s="60">
        <f t="shared" si="6"/>
        <v>0.56393926428434871</v>
      </c>
      <c r="L43" s="61">
        <f t="shared" si="7"/>
        <v>532.4647842780679</v>
      </c>
    </row>
    <row r="44" spans="1:12" ht="15" thickBot="1">
      <c r="A44" s="10">
        <v>31</v>
      </c>
      <c r="B44" s="11">
        <v>42933</v>
      </c>
      <c r="C44" s="47">
        <f t="shared" si="0"/>
        <v>943</v>
      </c>
      <c r="D44" s="12">
        <f t="shared" si="8"/>
        <v>944.18817415343005</v>
      </c>
      <c r="E44" s="14">
        <f t="shared" si="9"/>
        <v>1.8999999999999906E-2</v>
      </c>
      <c r="F44" s="12">
        <f t="shared" si="1"/>
        <v>270.63933548544031</v>
      </c>
      <c r="G44" s="12">
        <f t="shared" si="2"/>
        <v>673.54883866798968</v>
      </c>
      <c r="H44" s="51">
        <f t="shared" si="3"/>
        <v>13570.62671319736</v>
      </c>
      <c r="I44" s="56">
        <f t="shared" si="10"/>
        <v>1.8069321725507679</v>
      </c>
      <c r="J44" s="57">
        <f t="shared" si="5"/>
        <v>31.433333333333334</v>
      </c>
      <c r="K44" s="60">
        <f t="shared" si="6"/>
        <v>0.55342420440073481</v>
      </c>
      <c r="L44" s="61">
        <f t="shared" si="7"/>
        <v>522.53658908544446</v>
      </c>
    </row>
    <row r="45" spans="1:12" ht="15" thickBot="1">
      <c r="A45" s="10">
        <v>32</v>
      </c>
      <c r="B45" s="11">
        <v>42964</v>
      </c>
      <c r="C45" s="47">
        <f t="shared" si="0"/>
        <v>974</v>
      </c>
      <c r="D45" s="12">
        <f t="shared" si="8"/>
        <v>944.18817415343005</v>
      </c>
      <c r="E45" s="14">
        <f t="shared" si="9"/>
        <v>1.9639512843954376E-2</v>
      </c>
      <c r="F45" s="12">
        <f t="shared" si="1"/>
        <v>266.52049763434991</v>
      </c>
      <c r="G45" s="12">
        <f t="shared" si="2"/>
        <v>677.66767651908015</v>
      </c>
      <c r="H45" s="51">
        <f t="shared" si="3"/>
        <v>12892.95903667828</v>
      </c>
      <c r="I45" s="56">
        <f t="shared" si="10"/>
        <v>1.8424194401617331</v>
      </c>
      <c r="J45" s="57">
        <f t="shared" si="5"/>
        <v>32.466666666666669</v>
      </c>
      <c r="K45" s="60">
        <f t="shared" si="6"/>
        <v>0.5427645726057998</v>
      </c>
      <c r="L45" s="61">
        <f t="shared" si="7"/>
        <v>512.47189080383691</v>
      </c>
    </row>
    <row r="46" spans="1:12" ht="15" thickBot="1">
      <c r="A46" s="10">
        <v>33</v>
      </c>
      <c r="B46" s="11">
        <v>42995</v>
      </c>
      <c r="C46" s="47">
        <f t="shared" si="0"/>
        <v>1005</v>
      </c>
      <c r="D46" s="12">
        <f t="shared" si="8"/>
        <v>944.18817415343005</v>
      </c>
      <c r="E46" s="14">
        <f t="shared" si="9"/>
        <v>1.9639512843954376E-2</v>
      </c>
      <c r="F46" s="12">
        <f t="shared" si="1"/>
        <v>253.21143459742072</v>
      </c>
      <c r="G46" s="12">
        <f t="shared" si="2"/>
        <v>690.97673955600931</v>
      </c>
      <c r="H46" s="51">
        <f t="shared" si="3"/>
        <v>12201.982297122271</v>
      </c>
      <c r="I46" s="56">
        <f t="shared" si="10"/>
        <v>1.8786036604207408</v>
      </c>
      <c r="J46" s="57">
        <f t="shared" si="5"/>
        <v>33.5</v>
      </c>
      <c r="K46" s="60">
        <f t="shared" si="6"/>
        <v>0.53231025844804081</v>
      </c>
      <c r="L46" s="61">
        <f t="shared" si="7"/>
        <v>502.60105100719613</v>
      </c>
    </row>
    <row r="47" spans="1:12" ht="15" thickBot="1">
      <c r="A47" s="10">
        <v>34</v>
      </c>
      <c r="B47" s="11">
        <v>43025</v>
      </c>
      <c r="C47" s="47">
        <f t="shared" si="0"/>
        <v>1035</v>
      </c>
      <c r="D47" s="12">
        <f t="shared" si="8"/>
        <v>944.18817415343005</v>
      </c>
      <c r="E47" s="14">
        <f t="shared" si="9"/>
        <v>1.8999999999999906E-2</v>
      </c>
      <c r="F47" s="12">
        <f t="shared" si="1"/>
        <v>231.83766364532201</v>
      </c>
      <c r="G47" s="12">
        <f t="shared" si="2"/>
        <v>712.35051050810807</v>
      </c>
      <c r="H47" s="51">
        <f t="shared" si="3"/>
        <v>11489.631786614164</v>
      </c>
      <c r="I47" s="56">
        <f t="shared" si="10"/>
        <v>1.9142971299687348</v>
      </c>
      <c r="J47" s="57">
        <f t="shared" si="5"/>
        <v>34.5</v>
      </c>
      <c r="K47" s="60">
        <f t="shared" si="6"/>
        <v>0.5223849445024934</v>
      </c>
      <c r="L47" s="61">
        <f t="shared" si="7"/>
        <v>493.22968695505011</v>
      </c>
    </row>
    <row r="48" spans="1:12" ht="15" thickBot="1">
      <c r="A48" s="10">
        <v>35</v>
      </c>
      <c r="B48" s="11">
        <v>43056</v>
      </c>
      <c r="C48" s="47">
        <f t="shared" si="0"/>
        <v>1066</v>
      </c>
      <c r="D48" s="12">
        <f t="shared" si="8"/>
        <v>944.18817415343005</v>
      </c>
      <c r="E48" s="14">
        <f t="shared" si="9"/>
        <v>1.9639512843954376E-2</v>
      </c>
      <c r="F48" s="12">
        <f t="shared" si="1"/>
        <v>225.65077104551534</v>
      </c>
      <c r="G48" s="12">
        <f t="shared" si="2"/>
        <v>718.53740310791477</v>
      </c>
      <c r="H48" s="51">
        <f t="shared" si="3"/>
        <v>10771.094383506248</v>
      </c>
      <c r="I48" s="56">
        <f t="shared" si="10"/>
        <v>1.9518929930399009</v>
      </c>
      <c r="J48" s="57">
        <f t="shared" si="5"/>
        <v>35.533333333333331</v>
      </c>
      <c r="K48" s="60">
        <f t="shared" si="6"/>
        <v>0.51232316708232473</v>
      </c>
      <c r="L48" s="61">
        <f t="shared" si="7"/>
        <v>483.72947570396286</v>
      </c>
    </row>
    <row r="49" spans="1:14" ht="15" thickBot="1">
      <c r="A49" s="10">
        <v>36</v>
      </c>
      <c r="B49" s="11">
        <v>43086</v>
      </c>
      <c r="C49" s="47">
        <f t="shared" si="0"/>
        <v>1096</v>
      </c>
      <c r="D49" s="12">
        <f t="shared" si="8"/>
        <v>944.18817415343005</v>
      </c>
      <c r="E49" s="14">
        <f t="shared" si="9"/>
        <v>1.8999999999999906E-2</v>
      </c>
      <c r="F49" s="12">
        <f t="shared" si="1"/>
        <v>204.6507932866177</v>
      </c>
      <c r="G49" s="12">
        <f t="shared" si="2"/>
        <v>739.53738086681233</v>
      </c>
      <c r="H49" s="51">
        <f t="shared" si="3"/>
        <v>10031.557002639436</v>
      </c>
      <c r="I49" s="56">
        <f t="shared" si="10"/>
        <v>1.9889789599076586</v>
      </c>
      <c r="J49" s="57">
        <f t="shared" si="5"/>
        <v>36.533333333333331</v>
      </c>
      <c r="K49" s="60">
        <f t="shared" si="6"/>
        <v>0.50277052706803216</v>
      </c>
      <c r="L49" s="61">
        <f t="shared" si="7"/>
        <v>474.70998597052295</v>
      </c>
    </row>
    <row r="50" spans="1:14" ht="15" thickBot="1">
      <c r="A50" s="10">
        <v>37</v>
      </c>
      <c r="B50" s="11">
        <v>43117</v>
      </c>
      <c r="C50" s="47">
        <f t="shared" si="0"/>
        <v>1127</v>
      </c>
      <c r="D50" s="12">
        <f t="shared" si="8"/>
        <v>944.18817415343005</v>
      </c>
      <c r="E50" s="14">
        <f t="shared" si="9"/>
        <v>1.9639512843954376E-2</v>
      </c>
      <c r="F50" s="12">
        <f t="shared" si="1"/>
        <v>197.01489259819766</v>
      </c>
      <c r="G50" s="12">
        <f t="shared" si="2"/>
        <v>747.17328155523239</v>
      </c>
      <c r="H50" s="51">
        <f t="shared" si="3"/>
        <v>9284.383721084203</v>
      </c>
      <c r="I50" s="56">
        <f t="shared" si="10"/>
        <v>2.0280415377371206</v>
      </c>
      <c r="J50" s="57">
        <f t="shared" si="5"/>
        <v>37.56666666666667</v>
      </c>
      <c r="K50" s="60">
        <f t="shared" si="6"/>
        <v>0.49308654748550929</v>
      </c>
      <c r="L50" s="61">
        <f t="shared" si="7"/>
        <v>465.5664869699616</v>
      </c>
    </row>
    <row r="51" spans="1:14" ht="15" thickBot="1">
      <c r="A51" s="10">
        <v>38</v>
      </c>
      <c r="B51" s="11">
        <v>43148</v>
      </c>
      <c r="C51" s="47">
        <f t="shared" si="0"/>
        <v>1158</v>
      </c>
      <c r="D51" s="12">
        <f t="shared" si="8"/>
        <v>944.18817415343005</v>
      </c>
      <c r="E51" s="14">
        <f t="shared" si="9"/>
        <v>1.9639512843954376E-2</v>
      </c>
      <c r="F51" s="12">
        <f t="shared" si="1"/>
        <v>182.34077333843413</v>
      </c>
      <c r="G51" s="12">
        <f t="shared" si="2"/>
        <v>761.84740081499592</v>
      </c>
      <c r="H51" s="51">
        <f t="shared" si="3"/>
        <v>8522.5363202692079</v>
      </c>
      <c r="I51" s="56">
        <f t="shared" si="10"/>
        <v>2.0678712855655821</v>
      </c>
      <c r="J51" s="57">
        <f t="shared" si="5"/>
        <v>38.6</v>
      </c>
      <c r="K51" s="60">
        <f t="shared" si="6"/>
        <v>0.48358909327690125</v>
      </c>
      <c r="L51" s="61">
        <f t="shared" si="7"/>
        <v>456.59910302163019</v>
      </c>
    </row>
    <row r="52" spans="1:14" ht="15" thickBot="1">
      <c r="A52" s="10">
        <v>39</v>
      </c>
      <c r="B52" s="11">
        <v>43176</v>
      </c>
      <c r="C52" s="47">
        <f t="shared" si="0"/>
        <v>1186</v>
      </c>
      <c r="D52" s="12">
        <f t="shared" si="8"/>
        <v>944.18817415343005</v>
      </c>
      <c r="E52" s="14">
        <f t="shared" si="9"/>
        <v>1.7722177358372448E-2</v>
      </c>
      <c r="F52" s="12">
        <f t="shared" si="1"/>
        <v>151.0379002109818</v>
      </c>
      <c r="G52" s="12">
        <f t="shared" si="2"/>
        <v>793.15027394244828</v>
      </c>
      <c r="H52" s="51">
        <f t="shared" si="3"/>
        <v>7729.3860463267592</v>
      </c>
      <c r="I52" s="56">
        <f t="shared" si="10"/>
        <v>2.1045184672426607</v>
      </c>
      <c r="J52" s="57">
        <f t="shared" si="5"/>
        <v>39.533333333333331</v>
      </c>
      <c r="K52" s="60">
        <f t="shared" si="6"/>
        <v>0.4751680802830871</v>
      </c>
      <c r="L52" s="61">
        <f t="shared" si="7"/>
        <v>448.64808213847846</v>
      </c>
    </row>
    <row r="53" spans="1:14" ht="15" thickBot="1">
      <c r="A53" s="10">
        <v>40</v>
      </c>
      <c r="B53" s="11">
        <v>43207</v>
      </c>
      <c r="C53" s="47">
        <f t="shared" si="0"/>
        <v>1217</v>
      </c>
      <c r="D53" s="12">
        <f t="shared" si="8"/>
        <v>944.18817415343005</v>
      </c>
      <c r="E53" s="14">
        <f t="shared" si="9"/>
        <v>1.9639512843954376E-2</v>
      </c>
      <c r="F53" s="12">
        <f t="shared" si="1"/>
        <v>151.80137653271612</v>
      </c>
      <c r="G53" s="12">
        <f t="shared" si="2"/>
        <v>792.38679762071388</v>
      </c>
      <c r="H53" s="51">
        <f t="shared" si="3"/>
        <v>6936.9992487060454</v>
      </c>
      <c r="I53" s="56">
        <f t="shared" si="10"/>
        <v>2.1458501847104126</v>
      </c>
      <c r="J53" s="57">
        <f t="shared" si="5"/>
        <v>40.56666666666667</v>
      </c>
      <c r="K53" s="60">
        <f t="shared" si="6"/>
        <v>0.46601575782185944</v>
      </c>
      <c r="L53" s="61">
        <f t="shared" si="7"/>
        <v>440.00656750454851</v>
      </c>
    </row>
    <row r="54" spans="1:14" ht="15" thickBot="1">
      <c r="A54" s="10">
        <v>41</v>
      </c>
      <c r="B54" s="11">
        <v>43237</v>
      </c>
      <c r="C54" s="47">
        <f t="shared" si="0"/>
        <v>1247</v>
      </c>
      <c r="D54" s="12">
        <f t="shared" si="8"/>
        <v>944.18817415343005</v>
      </c>
      <c r="E54" s="14">
        <f t="shared" si="9"/>
        <v>1.8999999999999906E-2</v>
      </c>
      <c r="F54" s="12">
        <f t="shared" si="1"/>
        <v>131.8029857254142</v>
      </c>
      <c r="G54" s="12">
        <f t="shared" si="2"/>
        <v>812.38518842801591</v>
      </c>
      <c r="H54" s="51">
        <f t="shared" si="3"/>
        <v>6124.6140602780297</v>
      </c>
      <c r="I54" s="56">
        <f t="shared" si="10"/>
        <v>2.1866213382199104</v>
      </c>
      <c r="J54" s="57">
        <f t="shared" si="5"/>
        <v>41.56666666666667</v>
      </c>
      <c r="K54" s="60">
        <f t="shared" si="6"/>
        <v>0.45732655330898864</v>
      </c>
      <c r="L54" s="61">
        <f t="shared" si="7"/>
        <v>431.80232336069525</v>
      </c>
    </row>
    <row r="55" spans="1:14" ht="15" thickBot="1">
      <c r="A55" s="10">
        <v>42</v>
      </c>
      <c r="B55" s="11">
        <v>43268</v>
      </c>
      <c r="C55" s="47">
        <f t="shared" si="0"/>
        <v>1278</v>
      </c>
      <c r="D55" s="12">
        <f t="shared" si="8"/>
        <v>944.18817415343005</v>
      </c>
      <c r="E55" s="14">
        <f t="shared" si="9"/>
        <v>1.9639512843954376E-2</v>
      </c>
      <c r="F55" s="12">
        <f t="shared" si="1"/>
        <v>120.28443650109392</v>
      </c>
      <c r="G55" s="12">
        <f t="shared" si="2"/>
        <v>823.90373765233608</v>
      </c>
      <c r="H55" s="51">
        <f t="shared" si="3"/>
        <v>5300.7103226256932</v>
      </c>
      <c r="I55" s="56">
        <f t="shared" si="10"/>
        <v>2.2295655160767449</v>
      </c>
      <c r="J55" s="57">
        <f t="shared" si="5"/>
        <v>42.6</v>
      </c>
      <c r="K55" s="60">
        <f t="shared" si="6"/>
        <v>0.44851788063158154</v>
      </c>
      <c r="L55" s="61">
        <f t="shared" si="7"/>
        <v>423.48527878869908</v>
      </c>
    </row>
    <row r="56" spans="1:14" ht="15" thickBot="1">
      <c r="A56" s="10">
        <v>43</v>
      </c>
      <c r="B56" s="11">
        <v>43298</v>
      </c>
      <c r="C56" s="47">
        <f t="shared" si="0"/>
        <v>1308</v>
      </c>
      <c r="D56" s="12">
        <f t="shared" si="8"/>
        <v>944.18817415343005</v>
      </c>
      <c r="E56" s="14">
        <f t="shared" si="9"/>
        <v>1.8999999999999906E-2</v>
      </c>
      <c r="F56" s="12">
        <f t="shared" si="1"/>
        <v>100.71349612988767</v>
      </c>
      <c r="G56" s="12">
        <f t="shared" si="2"/>
        <v>843.47467802354242</v>
      </c>
      <c r="H56" s="51">
        <f t="shared" si="3"/>
        <v>4457.2356446021504</v>
      </c>
      <c r="I56" s="56">
        <f t="shared" si="10"/>
        <v>2.2719272608822028</v>
      </c>
      <c r="J56" s="57">
        <f t="shared" si="5"/>
        <v>43.6</v>
      </c>
      <c r="K56" s="60">
        <f t="shared" si="6"/>
        <v>0.44015493683177781</v>
      </c>
      <c r="L56" s="61">
        <f t="shared" si="7"/>
        <v>415.58908615181463</v>
      </c>
    </row>
    <row r="57" spans="1:14" ht="15" thickBot="1">
      <c r="A57" s="10">
        <v>44</v>
      </c>
      <c r="B57" s="11">
        <v>43329</v>
      </c>
      <c r="C57" s="47">
        <f t="shared" si="0"/>
        <v>1339</v>
      </c>
      <c r="D57" s="12">
        <f t="shared" si="8"/>
        <v>944.18817415343005</v>
      </c>
      <c r="E57" s="14">
        <f t="shared" si="9"/>
        <v>1.9639512843954376E-2</v>
      </c>
      <c r="F57" s="12">
        <f t="shared" si="1"/>
        <v>87.53793669069519</v>
      </c>
      <c r="G57" s="12">
        <f t="shared" si="2"/>
        <v>856.65023746273482</v>
      </c>
      <c r="H57" s="51">
        <f t="shared" si="3"/>
        <v>3600.5854071394156</v>
      </c>
      <c r="I57" s="56">
        <f t="shared" si="10"/>
        <v>2.3165468055028291</v>
      </c>
      <c r="J57" s="57">
        <f t="shared" si="5"/>
        <v>44.633333333333333</v>
      </c>
      <c r="K57" s="60">
        <f t="shared" si="6"/>
        <v>0.43167701063693392</v>
      </c>
      <c r="L57" s="61">
        <f t="shared" si="7"/>
        <v>407.58432849729746</v>
      </c>
    </row>
    <row r="58" spans="1:14" ht="15" thickBot="1">
      <c r="A58" s="10">
        <v>45</v>
      </c>
      <c r="B58" s="11">
        <v>43360</v>
      </c>
      <c r="C58" s="47">
        <f t="shared" si="0"/>
        <v>1370</v>
      </c>
      <c r="D58" s="12">
        <f t="shared" si="8"/>
        <v>944.18817415343005</v>
      </c>
      <c r="E58" s="14">
        <f t="shared" si="9"/>
        <v>1.9639512843954376E-2</v>
      </c>
      <c r="F58" s="12">
        <f t="shared" si="1"/>
        <v>70.713743349269251</v>
      </c>
      <c r="G58" s="12">
        <f t="shared" si="2"/>
        <v>873.47443080416076</v>
      </c>
      <c r="H58" s="51">
        <f t="shared" si="3"/>
        <v>2727.1109763352547</v>
      </c>
      <c r="I58" s="56">
        <f t="shared" si="10"/>
        <v>2.3620426562431236</v>
      </c>
      <c r="J58" s="57">
        <f t="shared" si="5"/>
        <v>45.666666666666664</v>
      </c>
      <c r="K58" s="60">
        <f t="shared" si="6"/>
        <v>0.42336237974233715</v>
      </c>
      <c r="L58" s="61">
        <f t="shared" si="7"/>
        <v>399.7337523341684</v>
      </c>
    </row>
    <row r="59" spans="1:14" ht="15" thickBot="1">
      <c r="A59" s="10">
        <v>46</v>
      </c>
      <c r="B59" s="11">
        <v>43390</v>
      </c>
      <c r="C59" s="47">
        <f t="shared" si="0"/>
        <v>1400</v>
      </c>
      <c r="D59" s="12">
        <f t="shared" si="8"/>
        <v>944.18817415343005</v>
      </c>
      <c r="E59" s="14">
        <f t="shared" si="9"/>
        <v>1.8999999999999906E-2</v>
      </c>
      <c r="F59" s="12">
        <f t="shared" si="1"/>
        <v>51.81510855036958</v>
      </c>
      <c r="G59" s="12">
        <f t="shared" si="2"/>
        <v>892.37306560306047</v>
      </c>
      <c r="H59" s="51">
        <f t="shared" si="3"/>
        <v>1834.7379107321942</v>
      </c>
      <c r="I59" s="56">
        <f t="shared" si="10"/>
        <v>2.4069214667117427</v>
      </c>
      <c r="J59" s="57">
        <f t="shared" si="5"/>
        <v>46.666666666666664</v>
      </c>
      <c r="K59" s="60">
        <f t="shared" si="6"/>
        <v>0.41546847864802472</v>
      </c>
      <c r="L59" s="61">
        <f t="shared" si="7"/>
        <v>392.2804242729818</v>
      </c>
    </row>
    <row r="60" spans="1:14" ht="15" thickBot="1">
      <c r="A60" s="10">
        <v>47</v>
      </c>
      <c r="B60" s="11">
        <v>43421</v>
      </c>
      <c r="C60" s="47">
        <f t="shared" si="0"/>
        <v>1431</v>
      </c>
      <c r="D60" s="12">
        <f t="shared" si="8"/>
        <v>944.18817415343005</v>
      </c>
      <c r="E60" s="14">
        <f t="shared" si="9"/>
        <v>1.9639512843954376E-2</v>
      </c>
      <c r="F60" s="12">
        <f t="shared" si="1"/>
        <v>36.033358763114947</v>
      </c>
      <c r="G60" s="12">
        <f t="shared" si="2"/>
        <v>908.15481539031509</v>
      </c>
      <c r="H60" s="51">
        <f t="shared" si="3"/>
        <v>926.58309534187913</v>
      </c>
      <c r="I60" s="56">
        <f t="shared" si="10"/>
        <v>2.4541922317716178</v>
      </c>
      <c r="J60" s="57">
        <f t="shared" si="5"/>
        <v>47.7</v>
      </c>
      <c r="K60" s="60">
        <f t="shared" si="6"/>
        <v>0.40746604404257519</v>
      </c>
      <c r="L60" s="61">
        <f t="shared" si="7"/>
        <v>384.72462015408018</v>
      </c>
    </row>
    <row r="61" spans="1:14" ht="15" thickBot="1">
      <c r="A61" s="10">
        <v>48</v>
      </c>
      <c r="B61" s="11">
        <v>43451</v>
      </c>
      <c r="C61" s="47">
        <f t="shared" si="0"/>
        <v>1461</v>
      </c>
      <c r="D61" s="12">
        <f t="shared" si="8"/>
        <v>944.18817415343005</v>
      </c>
      <c r="E61" s="14">
        <f t="shared" si="9"/>
        <v>1.8999999999999906E-2</v>
      </c>
      <c r="F61" s="12">
        <f t="shared" si="1"/>
        <v>17.605078811495616</v>
      </c>
      <c r="G61" s="12">
        <f t="shared" si="2"/>
        <v>926.5830953419345</v>
      </c>
      <c r="H61" s="52">
        <f t="shared" si="3"/>
        <v>-5.5365489970427006E-11</v>
      </c>
      <c r="I61" s="56">
        <f t="shared" si="10"/>
        <v>2.5008218841752785</v>
      </c>
      <c r="J61" s="57">
        <f t="shared" si="5"/>
        <v>48.7</v>
      </c>
      <c r="K61" s="60">
        <f t="shared" si="6"/>
        <v>0.39986854174933784</v>
      </c>
      <c r="L61" s="61">
        <f t="shared" si="7"/>
        <v>377.5511483357019</v>
      </c>
    </row>
    <row r="62" spans="1:14">
      <c r="B62" s="18"/>
      <c r="D62" s="19"/>
      <c r="E62" s="20"/>
      <c r="F62" s="19"/>
      <c r="G62" s="19">
        <f>SUM(G30:G61)</f>
        <v>22390.586132244018</v>
      </c>
      <c r="H62" s="19"/>
      <c r="J62" s="21" t="s">
        <v>34</v>
      </c>
      <c r="K62" s="5">
        <f>SUM(K13:K61)</f>
        <v>31.128244140901501</v>
      </c>
      <c r="L62" s="5">
        <f>SUM(L13:L61)</f>
        <v>29390.92</v>
      </c>
    </row>
    <row r="63" spans="1:14">
      <c r="B63" s="18"/>
      <c r="D63" s="19"/>
      <c r="E63" s="20"/>
      <c r="F63" s="19"/>
      <c r="G63" s="19"/>
      <c r="H63" s="19"/>
      <c r="J63" s="5" t="s">
        <v>17</v>
      </c>
      <c r="K63" s="7">
        <f>1/K62</f>
        <v>3.2125165668629295E-2</v>
      </c>
      <c r="L63" s="15"/>
      <c r="N63" s="22"/>
    </row>
    <row r="64" spans="1:14">
      <c r="B64" s="18"/>
      <c r="D64" s="19"/>
      <c r="E64" s="20"/>
      <c r="F64" s="19"/>
      <c r="G64" s="19"/>
      <c r="H64" s="19"/>
      <c r="N64" s="23"/>
    </row>
    <row r="65" spans="2:11">
      <c r="B65" s="18"/>
      <c r="D65" s="19"/>
      <c r="E65" s="20"/>
      <c r="F65" s="19"/>
      <c r="G65" s="19"/>
      <c r="H65" s="19"/>
      <c r="K65" s="5">
        <f>C6*K63</f>
        <v>944.18817415343005</v>
      </c>
    </row>
    <row r="66" spans="2:11">
      <c r="B66" s="18"/>
      <c r="D66" s="19"/>
      <c r="E66" s="20"/>
      <c r="F66" s="19"/>
      <c r="G66" s="19"/>
      <c r="H66" s="19"/>
    </row>
    <row r="67" spans="2:11">
      <c r="B67" s="18"/>
      <c r="D67" s="19"/>
      <c r="E67" s="20"/>
      <c r="F67" s="19"/>
      <c r="G67" s="19"/>
      <c r="H67" s="19"/>
    </row>
    <row r="68" spans="2:11">
      <c r="B68" s="18"/>
      <c r="D68" s="19"/>
      <c r="E68" s="20"/>
      <c r="F68" s="19"/>
      <c r="G68" s="19"/>
      <c r="H68" s="19"/>
    </row>
    <row r="69" spans="2:11">
      <c r="B69" s="18"/>
      <c r="D69" s="19"/>
      <c r="E69" s="20"/>
      <c r="F69" s="19"/>
      <c r="G69" s="19"/>
      <c r="H69" s="19"/>
    </row>
    <row r="70" spans="2:11">
      <c r="B70" s="18"/>
      <c r="D70" s="19"/>
      <c r="E70" s="20"/>
      <c r="F70" s="19"/>
      <c r="G70" s="19"/>
      <c r="H70" s="19"/>
    </row>
    <row r="71" spans="2:11">
      <c r="B71" s="18"/>
      <c r="D71" s="19"/>
      <c r="E71" s="20"/>
      <c r="F71" s="19"/>
      <c r="G71" s="19"/>
      <c r="H71" s="19"/>
    </row>
    <row r="72" spans="2:11">
      <c r="B72" s="18"/>
      <c r="D72" s="19"/>
      <c r="E72" s="20"/>
      <c r="F72" s="19"/>
      <c r="G72" s="19"/>
      <c r="H72" s="19"/>
    </row>
    <row r="73" spans="2:11">
      <c r="B73" s="18"/>
      <c r="D73" s="19"/>
      <c r="E73" s="20"/>
      <c r="F73" s="19"/>
      <c r="G73" s="19"/>
      <c r="H73" s="19"/>
    </row>
    <row r="74" spans="2:11">
      <c r="B74" s="18"/>
      <c r="D74" s="19"/>
      <c r="E74" s="20"/>
      <c r="F74" s="19"/>
      <c r="G74" s="19"/>
      <c r="H74" s="19"/>
    </row>
    <row r="75" spans="2:11">
      <c r="B75" s="18"/>
      <c r="D75" s="19"/>
      <c r="E75" s="20"/>
      <c r="F75" s="19"/>
      <c r="G75" s="19"/>
      <c r="H75" s="19"/>
    </row>
    <row r="76" spans="2:11">
      <c r="B76" s="18"/>
      <c r="D76" s="19"/>
      <c r="E76" s="20"/>
      <c r="F76" s="19"/>
      <c r="G76" s="19"/>
      <c r="H76" s="19"/>
    </row>
    <row r="77" spans="2:11">
      <c r="B77" s="18"/>
      <c r="D77" s="19"/>
      <c r="E77" s="20"/>
      <c r="F77" s="19"/>
      <c r="G77" s="19"/>
      <c r="H77" s="19"/>
    </row>
    <row r="78" spans="2:11">
      <c r="B78" s="18"/>
      <c r="D78" s="19"/>
      <c r="E78" s="20"/>
      <c r="F78" s="19"/>
      <c r="G78" s="19"/>
      <c r="H78" s="19"/>
    </row>
    <row r="79" spans="2:11">
      <c r="B79" s="18"/>
      <c r="D79" s="19"/>
      <c r="E79" s="20"/>
      <c r="F79" s="19"/>
      <c r="G79" s="19"/>
      <c r="H79" s="19"/>
    </row>
    <row r="80" spans="2:11">
      <c r="B80" s="18"/>
      <c r="D80" s="19"/>
      <c r="E80" s="20"/>
      <c r="F80" s="19"/>
      <c r="G80" s="19"/>
      <c r="H80" s="19"/>
    </row>
    <row r="81" spans="2:8">
      <c r="B81" s="18"/>
      <c r="D81" s="19"/>
      <c r="E81" s="20"/>
      <c r="F81" s="19"/>
      <c r="G81" s="19"/>
      <c r="H81" s="19"/>
    </row>
    <row r="82" spans="2:8">
      <c r="B82" s="18"/>
      <c r="D82" s="19"/>
      <c r="E82" s="20"/>
      <c r="F82" s="19"/>
      <c r="G82" s="19"/>
      <c r="H82" s="19"/>
    </row>
    <row r="83" spans="2:8">
      <c r="B83" s="18"/>
      <c r="D83" s="19"/>
      <c r="E83" s="20"/>
      <c r="F83" s="19"/>
      <c r="G83" s="19"/>
      <c r="H83" s="19"/>
    </row>
    <row r="84" spans="2:8">
      <c r="B84" s="18"/>
      <c r="D84" s="19"/>
      <c r="E84" s="20"/>
      <c r="F84" s="19"/>
      <c r="G84" s="19"/>
      <c r="H84" s="19"/>
    </row>
    <row r="85" spans="2:8">
      <c r="B85" s="18"/>
      <c r="D85" s="19"/>
      <c r="E85" s="20"/>
      <c r="F85" s="19"/>
      <c r="G85" s="19"/>
      <c r="H85" s="19"/>
    </row>
    <row r="86" spans="2:8">
      <c r="B86" s="18"/>
      <c r="D86" s="19"/>
      <c r="E86" s="20"/>
      <c r="F86" s="19"/>
      <c r="G86" s="19"/>
      <c r="H86" s="19"/>
    </row>
    <row r="87" spans="2:8">
      <c r="B87" s="18"/>
      <c r="D87" s="19"/>
      <c r="E87" s="20"/>
      <c r="F87" s="19"/>
      <c r="G87" s="19"/>
      <c r="H87" s="19"/>
    </row>
    <row r="88" spans="2:8">
      <c r="B88" s="18"/>
      <c r="D88" s="19"/>
      <c r="E88" s="20"/>
      <c r="F88" s="19"/>
      <c r="G88" s="19"/>
      <c r="H88" s="19"/>
    </row>
    <row r="89" spans="2:8">
      <c r="B89" s="18"/>
      <c r="D89" s="19"/>
      <c r="E89" s="20"/>
      <c r="F89" s="19"/>
      <c r="G89" s="19"/>
      <c r="H89" s="19"/>
    </row>
    <row r="90" spans="2:8">
      <c r="B90" s="18"/>
      <c r="D90" s="19"/>
      <c r="E90" s="20"/>
      <c r="F90" s="19"/>
      <c r="G90" s="19"/>
      <c r="H90" s="19"/>
    </row>
    <row r="91" spans="2:8">
      <c r="B91" s="18"/>
      <c r="D91" s="19"/>
      <c r="E91" s="20"/>
      <c r="F91" s="19"/>
      <c r="G91" s="19"/>
      <c r="H91" s="19"/>
    </row>
    <row r="92" spans="2:8">
      <c r="B92" s="18"/>
      <c r="D92" s="19"/>
      <c r="E92" s="20"/>
      <c r="F92" s="19"/>
      <c r="G92" s="19"/>
      <c r="H92" s="19"/>
    </row>
    <row r="93" spans="2:8">
      <c r="B93" s="18"/>
      <c r="D93" s="19"/>
      <c r="E93" s="20"/>
      <c r="F93" s="19"/>
      <c r="G93" s="19"/>
      <c r="H93" s="19"/>
    </row>
    <row r="94" spans="2:8">
      <c r="B94" s="18"/>
      <c r="D94" s="19"/>
      <c r="E94" s="20"/>
      <c r="F94" s="19"/>
      <c r="G94" s="19"/>
      <c r="H94" s="19"/>
    </row>
    <row r="95" spans="2:8">
      <c r="B95" s="18"/>
      <c r="D95" s="19"/>
      <c r="E95" s="20"/>
      <c r="F95" s="19"/>
      <c r="G95" s="19"/>
      <c r="H95" s="19"/>
    </row>
    <row r="96" spans="2:8">
      <c r="B96" s="18"/>
      <c r="D96" s="19"/>
      <c r="E96" s="20"/>
      <c r="F96" s="19"/>
      <c r="G96" s="19"/>
      <c r="H96" s="19"/>
    </row>
    <row r="97" spans="2:11">
      <c r="B97" s="18"/>
      <c r="D97" s="19"/>
      <c r="E97" s="20"/>
      <c r="F97" s="19"/>
      <c r="G97" s="19"/>
      <c r="H97" s="19"/>
    </row>
    <row r="98" spans="2:11">
      <c r="B98" s="18"/>
      <c r="D98" s="19"/>
      <c r="E98" s="20"/>
      <c r="F98" s="19"/>
      <c r="G98" s="19"/>
      <c r="H98" s="19"/>
    </row>
    <row r="99" spans="2:11">
      <c r="B99" s="18"/>
      <c r="D99" s="19"/>
      <c r="E99" s="20"/>
      <c r="F99" s="19"/>
      <c r="G99" s="19"/>
      <c r="H99" s="19"/>
    </row>
    <row r="100" spans="2:11">
      <c r="B100" s="18"/>
      <c r="D100" s="19"/>
      <c r="E100" s="20"/>
      <c r="F100" s="19"/>
      <c r="G100" s="19"/>
      <c r="H100" s="19"/>
    </row>
    <row r="101" spans="2:11">
      <c r="B101" s="18"/>
      <c r="D101" s="19"/>
      <c r="E101" s="20"/>
      <c r="F101" s="19"/>
      <c r="G101" s="19"/>
      <c r="H101" s="19"/>
    </row>
    <row r="102" spans="2:11">
      <c r="B102" s="18"/>
      <c r="D102" s="19"/>
      <c r="E102" s="20"/>
      <c r="F102" s="19"/>
      <c r="G102" s="19"/>
      <c r="H102" s="19"/>
    </row>
    <row r="103" spans="2:11">
      <c r="B103" s="18"/>
      <c r="D103" s="19"/>
      <c r="E103" s="20"/>
      <c r="F103" s="19"/>
      <c r="G103" s="19"/>
      <c r="H103" s="19"/>
    </row>
    <row r="104" spans="2:11">
      <c r="B104" s="18"/>
      <c r="D104" s="19"/>
      <c r="E104" s="20"/>
      <c r="F104" s="19"/>
      <c r="G104" s="19"/>
      <c r="H104" s="19"/>
    </row>
    <row r="105" spans="2:11">
      <c r="B105" s="18"/>
      <c r="D105" s="19"/>
      <c r="E105" s="20"/>
      <c r="F105" s="19"/>
      <c r="G105" s="19"/>
      <c r="H105" s="19"/>
    </row>
    <row r="106" spans="2:11">
      <c r="B106" s="18"/>
      <c r="D106" s="19"/>
      <c r="E106" s="20"/>
      <c r="F106" s="19"/>
      <c r="G106" s="19"/>
      <c r="H106" s="19"/>
    </row>
    <row r="107" spans="2:11">
      <c r="B107" s="18"/>
      <c r="D107" s="19"/>
      <c r="E107" s="20"/>
      <c r="F107" s="19"/>
      <c r="G107" s="19"/>
      <c r="H107" s="19"/>
    </row>
    <row r="108" spans="2:11">
      <c r="B108" s="18"/>
      <c r="D108" s="19"/>
      <c r="E108" s="20"/>
      <c r="F108" s="19"/>
      <c r="G108" s="19"/>
      <c r="H108" s="19"/>
    </row>
    <row r="109" spans="2:11">
      <c r="I109" s="24" t="s">
        <v>35</v>
      </c>
    </row>
    <row r="110" spans="2:11" ht="30.6">
      <c r="B110" s="25">
        <f>B24-B12</f>
        <v>365</v>
      </c>
      <c r="C110" s="25">
        <f>SUM(C13:C24)</f>
        <v>2370</v>
      </c>
      <c r="D110" s="26"/>
      <c r="E110" s="27"/>
      <c r="F110" s="28">
        <f>SUM(F13:F24)</f>
        <v>6280.6305938805053</v>
      </c>
      <c r="G110" s="26">
        <f>SUM(G13:G24)</f>
        <v>5049.6274959606562</v>
      </c>
      <c r="H110" s="29"/>
      <c r="I110" s="30">
        <f>F11/30</f>
        <v>6.333333333333333E-4</v>
      </c>
      <c r="J110" s="31" t="e">
        <f>#REF!*I110</f>
        <v>#REF!</v>
      </c>
      <c r="K110" s="32" t="s">
        <v>36</v>
      </c>
    </row>
    <row r="111" spans="2:11">
      <c r="G111" s="67" t="s">
        <v>37</v>
      </c>
      <c r="H111" s="67"/>
    </row>
    <row r="112" spans="2:11">
      <c r="G112" s="68" t="s">
        <v>38</v>
      </c>
      <c r="H112" s="68"/>
    </row>
    <row r="113" spans="10:10">
      <c r="J113" s="2" t="e">
        <f>#REF!-F110</f>
        <v>#REF!</v>
      </c>
    </row>
  </sheetData>
  <mergeCells count="14">
    <mergeCell ref="A3:K3"/>
    <mergeCell ref="G5:H6"/>
    <mergeCell ref="A29:H29"/>
    <mergeCell ref="G111:H111"/>
    <mergeCell ref="G112:H112"/>
    <mergeCell ref="I5:I6"/>
    <mergeCell ref="J5:J6"/>
    <mergeCell ref="K5:K6"/>
    <mergeCell ref="C4:D4"/>
    <mergeCell ref="C5:D5"/>
    <mergeCell ref="C6:D6"/>
    <mergeCell ref="C7:D7"/>
    <mergeCell ref="C8:D8"/>
    <mergeCell ref="C9:D9"/>
  </mergeCells>
  <hyperlinks>
    <hyperlink ref="A1" r:id="rId1" location="respond" display="http://www.gecompany.com.br/educacional/financas/coeficiente-de-financiamento/ - respond" xr:uid="{FB28535E-228F-422D-9690-5104A7380F28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Marcos Campos</dc:creator>
  <cp:keywords/>
  <dc:description/>
  <cp:lastModifiedBy/>
  <cp:revision/>
  <dcterms:created xsi:type="dcterms:W3CDTF">2020-07-15T18:33:48Z</dcterms:created>
  <dcterms:modified xsi:type="dcterms:W3CDTF">2026-03-10T14:44:15Z</dcterms:modified>
  <cp:category/>
  <cp:contentStatus/>
</cp:coreProperties>
</file>